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codeName="ThisWorkbook" defaultThemeVersion="166925"/>
  <mc:AlternateContent xmlns:mc="http://schemas.openxmlformats.org/markup-compatibility/2006">
    <mc:Choice Requires="x15">
      <x15ac:absPath xmlns:x15ac="http://schemas.microsoft.com/office/spreadsheetml/2010/11/ac" url="https://extractives.sharepoint.com/sites/Validationteam/Shared Documents/Trinidad and Tobago Validation/Second Validation (2022)/Validation Templates/Final/"/>
    </mc:Choice>
  </mc:AlternateContent>
  <xr:revisionPtr revIDLastSave="5" documentId="8_{9D75AB70-575A-4852-AC1A-B41A4464A849}" xr6:coauthVersionLast="47" xr6:coauthVersionMax="47" xr10:uidLastSave="{B0AEE4C2-41AF-46CD-9923-B78C7C073898}"/>
  <bookViews>
    <workbookView xWindow="-120" yWindow="-120" windowWidth="29040" windowHeight="15840" tabRatio="921" firstSheet="13" activeTab="13" xr2:uid="{74BF3EC9-BCBB-A447-9F1D-108DC027EA2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Government_revenues_table[Revenue value]</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27" l="1"/>
  <c r="J46" i="27"/>
  <c r="J48" i="27"/>
  <c r="J49" i="27"/>
  <c r="J32" i="27"/>
  <c r="J26" i="27"/>
  <c r="J39" i="27"/>
  <c r="J31" i="27"/>
  <c r="J25" i="27"/>
  <c r="J28" i="27"/>
  <c r="K73" i="26"/>
  <c r="B34" i="28" l="1"/>
  <c r="B35" i="28"/>
  <c r="B36" i="28"/>
  <c r="B37" i="28"/>
  <c r="B38" i="28"/>
  <c r="B39" i="28"/>
  <c r="B33"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31" i="28"/>
  <c r="B279" i="28"/>
  <c r="B30" i="28"/>
  <c r="B280" i="28"/>
  <c r="B281" i="28"/>
  <c r="B282" i="28"/>
  <c r="B283" i="28"/>
  <c r="B284" i="28"/>
  <c r="B285" i="28"/>
  <c r="B286" i="28"/>
  <c r="B287" i="28"/>
  <c r="B288" i="28"/>
  <c r="B289" i="28"/>
  <c r="B290" i="28"/>
  <c r="B291" i="28"/>
  <c r="B292" i="28"/>
  <c r="B293" i="28"/>
  <c r="B294" i="28"/>
  <c r="B295" i="28"/>
  <c r="B296" i="28"/>
  <c r="B297" i="28"/>
  <c r="B298" i="28"/>
  <c r="I62" i="27"/>
  <c r="B35" i="27"/>
  <c r="C35" i="27"/>
  <c r="D35" i="27"/>
  <c r="E35" i="27"/>
  <c r="B36" i="27"/>
  <c r="C36" i="27"/>
  <c r="D36" i="27"/>
  <c r="E36" i="27"/>
  <c r="B49" i="27"/>
  <c r="C49" i="27"/>
  <c r="D49" i="27"/>
  <c r="E49" i="27"/>
  <c r="B52" i="27"/>
  <c r="C52" i="27"/>
  <c r="D52" i="27"/>
  <c r="E52" i="27"/>
  <c r="B48" i="27"/>
  <c r="C48" i="27"/>
  <c r="D48" i="27"/>
  <c r="E48" i="27"/>
  <c r="B46" i="27"/>
  <c r="C46" i="27"/>
  <c r="D46" i="27"/>
  <c r="E46" i="27"/>
  <c r="B45" i="27"/>
  <c r="C45" i="27"/>
  <c r="D45" i="27"/>
  <c r="E45" i="27"/>
  <c r="B50" i="27"/>
  <c r="C50" i="27"/>
  <c r="D50" i="27"/>
  <c r="E50" i="27"/>
  <c r="B57" i="27"/>
  <c r="C57" i="27"/>
  <c r="D57" i="27"/>
  <c r="E57" i="27"/>
  <c r="B58" i="27"/>
  <c r="C58" i="27"/>
  <c r="D58" i="27"/>
  <c r="E58" i="27"/>
  <c r="B13" i="8" l="1"/>
  <c r="G33" i="30"/>
  <c r="J75" i="27"/>
  <c r="G18" i="26"/>
  <c r="E31" i="30" l="1"/>
  <c r="E17" i="30"/>
  <c r="E16" i="30"/>
  <c r="E15" i="30"/>
  <c r="B15" i="28"/>
  <c r="B16" i="28"/>
  <c r="B17" i="28"/>
  <c r="B18" i="28"/>
  <c r="B19" i="28"/>
  <c r="B20" i="28"/>
  <c r="B21" i="28"/>
  <c r="B22" i="28"/>
  <c r="B23" i="28"/>
  <c r="B24" i="28"/>
  <c r="B25" i="28"/>
  <c r="B26" i="28"/>
  <c r="B27" i="28"/>
  <c r="B28" i="28"/>
  <c r="B29" i="28"/>
  <c r="B32" i="28"/>
  <c r="B299" i="28"/>
  <c r="J301" i="28"/>
  <c r="H303" i="28"/>
  <c r="J303" i="28"/>
  <c r="J62" i="27"/>
  <c r="J60" i="27"/>
  <c r="E22" i="27"/>
  <c r="D22" i="27"/>
  <c r="C22" i="27"/>
  <c r="B22" i="27"/>
  <c r="E27" i="27"/>
  <c r="D27" i="27"/>
  <c r="C27" i="27"/>
  <c r="B27" i="27"/>
  <c r="E40" i="27"/>
  <c r="D40" i="27"/>
  <c r="C40" i="27"/>
  <c r="B40" i="27"/>
  <c r="E44" i="27"/>
  <c r="D44" i="27"/>
  <c r="C44" i="27"/>
  <c r="B44" i="27"/>
  <c r="E56" i="27"/>
  <c r="D56" i="27"/>
  <c r="C56" i="27"/>
  <c r="B56" i="27"/>
  <c r="E47" i="27"/>
  <c r="D47" i="27"/>
  <c r="C47" i="27"/>
  <c r="B47" i="27"/>
  <c r="E54" i="27"/>
  <c r="D54" i="27"/>
  <c r="C54" i="27"/>
  <c r="B54" i="27"/>
  <c r="E41" i="27"/>
  <c r="D41" i="27"/>
  <c r="C41" i="27"/>
  <c r="B41" i="27"/>
  <c r="E38" i="27"/>
  <c r="D38" i="27"/>
  <c r="C38" i="27"/>
  <c r="B38" i="27"/>
  <c r="E37" i="27"/>
  <c r="D37" i="27"/>
  <c r="C37" i="27"/>
  <c r="B37" i="27"/>
  <c r="E55" i="27"/>
  <c r="D55" i="27"/>
  <c r="C55" i="27"/>
  <c r="B55" i="27"/>
  <c r="E23" i="27"/>
  <c r="D23" i="27"/>
  <c r="C23" i="27"/>
  <c r="B23" i="27"/>
  <c r="E53" i="27"/>
  <c r="D53" i="27"/>
  <c r="C53" i="27"/>
  <c r="B53" i="27"/>
  <c r="E43" i="27"/>
  <c r="D43" i="27"/>
  <c r="C43" i="27"/>
  <c r="B43" i="27"/>
  <c r="E24" i="27"/>
  <c r="D24" i="27"/>
  <c r="C24" i="27"/>
  <c r="B24" i="27"/>
  <c r="E29" i="27"/>
  <c r="D29" i="27"/>
  <c r="C29" i="27"/>
  <c r="B29" i="27"/>
  <c r="E32" i="27"/>
  <c r="D32" i="27"/>
  <c r="C32" i="27"/>
  <c r="B32" i="27"/>
  <c r="E34" i="27"/>
  <c r="D34" i="27"/>
  <c r="C34" i="27"/>
  <c r="B34" i="27"/>
  <c r="E26" i="27"/>
  <c r="D26" i="27"/>
  <c r="C26" i="27"/>
  <c r="B26" i="27"/>
  <c r="E39" i="27"/>
  <c r="D39" i="27"/>
  <c r="C39" i="27"/>
  <c r="B39" i="27"/>
  <c r="E51" i="27"/>
  <c r="D51" i="27"/>
  <c r="C51" i="27"/>
  <c r="B51" i="27"/>
  <c r="E30" i="27"/>
  <c r="D30" i="27"/>
  <c r="C30" i="27"/>
  <c r="B30" i="27"/>
  <c r="E31" i="27"/>
  <c r="D31" i="27"/>
  <c r="C31" i="27"/>
  <c r="B31" i="27"/>
  <c r="E25" i="27"/>
  <c r="D25" i="27"/>
  <c r="C25" i="27"/>
  <c r="B25" i="27"/>
  <c r="E28" i="27"/>
  <c r="D28" i="27"/>
  <c r="C28" i="27"/>
  <c r="B28" i="27"/>
  <c r="E33" i="27"/>
  <c r="D33" i="27"/>
  <c r="C33" i="27"/>
  <c r="B33" i="27"/>
  <c r="E42" i="27"/>
  <c r="D42" i="27"/>
  <c r="C42" i="27"/>
  <c r="B42" i="27"/>
  <c r="N4" i="27"/>
  <c r="H15" i="23"/>
  <c r="H9" i="23"/>
  <c r="F19" i="22"/>
  <c r="F9" i="22"/>
  <c r="H9" i="20"/>
  <c r="F12" i="18"/>
  <c r="F11" i="18"/>
  <c r="F10" i="18"/>
  <c r="F9" i="18"/>
  <c r="F8" i="18"/>
  <c r="F7" i="18"/>
  <c r="F9" i="17"/>
  <c r="H9" i="17" s="1"/>
  <c r="F8" i="17"/>
  <c r="H8" i="17" s="1"/>
  <c r="F7" i="17"/>
  <c r="F11" i="16"/>
  <c r="F10" i="16"/>
  <c r="F9" i="16"/>
  <c r="F8" i="16"/>
  <c r="F7" i="16"/>
  <c r="F9" i="15"/>
  <c r="H9" i="15" s="1"/>
  <c r="F23" i="11"/>
  <c r="H23" i="11" s="1"/>
  <c r="F22" i="11"/>
  <c r="H22" i="11" s="1"/>
  <c r="F9" i="11"/>
  <c r="H9" i="11" s="1"/>
  <c r="B21" i="11"/>
  <c r="B19" i="11"/>
  <c r="B17" i="11"/>
  <c r="B27" i="9"/>
  <c r="B25" i="9"/>
  <c r="B23" i="9"/>
  <c r="B21" i="9"/>
  <c r="B19" i="9"/>
  <c r="B17" i="9"/>
  <c r="B15" i="9"/>
  <c r="B13" i="9"/>
  <c r="B27" i="8"/>
  <c r="B25" i="8"/>
  <c r="B23" i="8"/>
  <c r="B21" i="8"/>
  <c r="B19" i="8"/>
  <c r="B17" i="8"/>
  <c r="B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AE703E1E-8CBB-4BFF-A0DF-60AF31B7B38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sharedStrings.xml><?xml version="1.0" encoding="utf-8"?>
<sst xmlns="http://schemas.openxmlformats.org/spreadsheetml/2006/main" count="4050" uniqueCount="885">
  <si>
    <t>Completed on:</t>
  </si>
  <si>
    <t xml:space="preserve">Multi-stakeholder group approved on: </t>
  </si>
  <si>
    <t>YYYY-MM-DD</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</si>
  <si>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</si>
  <si>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</si>
  <si>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</si>
  <si>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</si>
  <si>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</si>
  <si>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</si>
  <si>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</si>
  <si>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</si>
  <si>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</si>
  <si>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</si>
  <si>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</si>
  <si>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</si>
  <si>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</si>
  <si>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</si>
  <si>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</si>
  <si>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</si>
  <si>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</si>
  <si>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</si>
  <si>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</si>
  <si>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</si>
  <si>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</si>
  <si>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</si>
  <si>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</si>
  <si>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</si>
  <si>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</si>
  <si>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</si>
  <si>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</si>
  <si>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</si>
  <si>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</si>
  <si>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</si>
  <si>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</si>
  <si>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</si>
  <si>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</si>
  <si>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</si>
  <si>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</si>
  <si>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</si>
  <si>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</si>
  <si>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</si>
  <si>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</si>
  <si>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</si>
  <si>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</si>
  <si>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</si>
  <si>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</si>
  <si>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</si>
  <si>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Trinidad &amp; Tobago</t>
  </si>
  <si>
    <t>ISO Alpha-3 Code</t>
  </si>
  <si>
    <t>National currency name</t>
  </si>
  <si>
    <t>National currency ISO-4217</t>
  </si>
  <si>
    <t>Fiscal year covered by this data file</t>
  </si>
  <si>
    <t>Start Date</t>
  </si>
  <si>
    <t>End Date</t>
  </si>
  <si>
    <t>Data source</t>
  </si>
  <si>
    <t>Has an EITI Report been prepared by an Independent Administrator?</t>
  </si>
  <si>
    <t>Yes</t>
  </si>
  <si>
    <t>What is the name of the company?</t>
  </si>
  <si>
    <t>PKF Ltd (Trinidad)/Engaged Consulting/Michael Barron Consulting</t>
  </si>
  <si>
    <t>Date that the EITI Report was made public</t>
  </si>
  <si>
    <t>tbc</t>
  </si>
  <si>
    <t>URL, EITI Report</t>
  </si>
  <si>
    <t>Does the government systematically disclose EITI data at a single location?</t>
  </si>
  <si>
    <t>No</t>
  </si>
  <si>
    <t>Publication date of the EITI data</t>
  </si>
  <si>
    <t>Website link (URL) to EITI data</t>
  </si>
  <si>
    <t>Are there other files of relevance?</t>
  </si>
  <si>
    <t>Date that other file was made public</t>
  </si>
  <si>
    <t>URL</t>
  </si>
  <si>
    <r>
      <t>EITI Requirement 7.2</t>
    </r>
    <r>
      <rPr>
        <b/>
        <sz val="11"/>
        <rFont val="Franklin Gothic Book"/>
        <family val="2"/>
      </rPr>
      <t>: Data accessibility and open data</t>
    </r>
  </si>
  <si>
    <t>Does the government have an open data policy?</t>
  </si>
  <si>
    <t>Freedom of Information Act</t>
  </si>
  <si>
    <t>Data coverage / scope</t>
  </si>
  <si>
    <t>Open data portal / files</t>
  </si>
  <si>
    <t>n/a</t>
  </si>
  <si>
    <t>Sector coverage</t>
  </si>
  <si>
    <t>Oil</t>
  </si>
  <si>
    <t>Gas</t>
  </si>
  <si>
    <t>Mining (incl. Quarrying)</t>
  </si>
  <si>
    <t>Other, non-upstream sectors</t>
  </si>
  <si>
    <t>If yes, please specify name (insert new rows if multiple)</t>
  </si>
  <si>
    <t>Number of reporting government entities (incl SOEs if recipient)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</si>
  <si>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</si>
  <si>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</si>
  <si>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TTD</t>
  </si>
  <si>
    <t xml:space="preserve">Exchange rate used: 1 USD = </t>
  </si>
  <si>
    <t>Exchange rate source (URL,…)</t>
  </si>
  <si>
    <t>xe.com</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</si>
  <si>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</si>
  <si>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</si>
  <si>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</si>
  <si>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</si>
  <si>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</si>
  <si>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</si>
  <si>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</si>
  <si>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</si>
  <si>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&lt; text &gt;</t>
  </si>
  <si>
    <t>Organisation</t>
  </si>
  <si>
    <t>Email address</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</si>
  <si>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</si>
  <si>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</si>
  <si>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</si>
  <si>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</si>
  <si>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</si>
  <si>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</si>
  <si>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</si>
  <si>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</si>
  <si>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</si>
  <si>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</si>
  <si>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</si>
  <si>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</si>
  <si>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</si>
  <si>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</si>
  <si>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</si>
  <si>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systematically disclosed</t>
  </si>
  <si>
    <t>https://www.energy.gov.tt/for-investors/legislation-and-tax-laws/</t>
  </si>
  <si>
    <t>Section 5.4</t>
  </si>
  <si>
    <t>Overview of government agencies' roles?</t>
  </si>
  <si>
    <t>https://www.energy.gov.tt/about-us/the-organisation/divisions/legal-unit/   https://www.planning.gov.tt/content/about   https://www.finance.gov.tt/our-ministry/</t>
  </si>
  <si>
    <t>Section 5.4.2</t>
  </si>
  <si>
    <t>Mineral and petroleum rights' regime?</t>
  </si>
  <si>
    <t>https://www.energy.gov.tt/model-contracts/                                            http://www.energy.gov.tt/for-investors/competitive-bid-round/bid-rounds/</t>
  </si>
  <si>
    <t>Section 5.4.3.2</t>
  </si>
  <si>
    <t>Fiscal regime?</t>
  </si>
  <si>
    <t xml:space="preserve"> systematically disclosed</t>
  </si>
  <si>
    <t>https://www.energy.gov.tt/for-investors/fiscal-regime/</t>
  </si>
  <si>
    <t>Level of fiscal devolution?</t>
  </si>
  <si>
    <t>Not applicable</t>
  </si>
  <si>
    <t>Ongoing and planned reforms?</t>
  </si>
  <si>
    <t>Oil and gas sector</t>
  </si>
  <si>
    <t>https://www.energy.gov.tt/model-contracts/</t>
  </si>
  <si>
    <t>Section 5.4.3.1</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</si>
  <si>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</si>
  <si>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</si>
  <si>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</si>
  <si>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Applicability of the Requirement</t>
  </si>
  <si>
    <t>Is Requirement 2.2 applicable in the period under review?</t>
  </si>
  <si>
    <t xml:space="preserve">Yes </t>
  </si>
  <si>
    <t>No. of license awards for the covered year</t>
  </si>
  <si>
    <t>https://www.energy.gov.tt/services/license-registers/</t>
  </si>
  <si>
    <t>Section 5.6.1.3</t>
  </si>
  <si>
    <t>the award process(es)?</t>
  </si>
  <si>
    <t>https://www.energy.gov.tt/wp-content/uploads/2013/12/Guidelines-Flow-Chart-Mining-Licence.pdf</t>
  </si>
  <si>
    <t>Section 5.5.2</t>
  </si>
  <si>
    <t>and the technical and financial criteria used?</t>
  </si>
  <si>
    <t>Not available</t>
  </si>
  <si>
    <t>the existence of any non-trivial deviations from statutory procedures in license awards in the period under review?</t>
  </si>
  <si>
    <t>No. of license transfers for the covered year</t>
  </si>
  <si>
    <t>the number and identity of licenses transferred in the period under review?</t>
  </si>
  <si>
    <t>the transfer process(es)?</t>
  </si>
  <si>
    <t>the existence of any non-trivial deviations from statutory procedures in license transfers in the period under review?</t>
  </si>
  <si>
    <t>bidding rounds/process(es)?</t>
  </si>
  <si>
    <t>MSG comments on efficiency:</t>
  </si>
  <si>
    <t xml:space="preserve">  systematically disclosed</t>
  </si>
  <si>
    <t>Section 5.5.1</t>
  </si>
  <si>
    <t>https://www.energy.gov.tt/wp-content/uploads/2013/11/Bid_Round_Prequalifaication_Criteria.pdf</t>
  </si>
  <si>
    <t xml:space="preserve">EITI reporting </t>
  </si>
  <si>
    <t>Section 5.6.2</t>
  </si>
  <si>
    <t>as above</t>
  </si>
  <si>
    <t>Not aaplicable</t>
  </si>
  <si>
    <t>https://www.energy.gov.tt/for-investors/2018-shallow-water-competitive-bid-round/</t>
  </si>
  <si>
    <t xml:space="preserve">Section 5.10 </t>
  </si>
  <si>
    <t>Requirement 2.3: License registers</t>
  </si>
  <si>
    <t>Objective of Requirement 2.3</t>
  </si>
  <si>
    <t>Progress towards the objective of the requirement, to ensure the public accessibility of comprehensive information on property rights related to extractive deposits and projects.</t>
  </si>
  <si>
    <t>License register for the mining sector</t>
  </si>
  <si>
    <t>www.energy.gov.tt/services/license-registers/</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</si>
  <si>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</si>
  <si>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</si>
  <si>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</si>
  <si>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</si>
  <si>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</si>
  <si>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</si>
  <si>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</si>
  <si>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Section 5.6.1</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</si>
  <si>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</si>
  <si>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</si>
  <si>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</si>
  <si>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disclosure</t>
  </si>
  <si>
    <t>Section 5.7</t>
  </si>
  <si>
    <t>For contracts executed after 1 January 2021: Are contracts texts  including annexes and amendments  fully disclosed?</t>
  </si>
  <si>
    <t>Not availlable</t>
  </si>
  <si>
    <t>For licenses executed after 1 January 2021 Are license texts including annexes and amendments  fully disclosed?</t>
  </si>
  <si>
    <t>Contract register for mining sector</t>
  </si>
  <si>
    <t>Contract register for petroleum sector</t>
  </si>
  <si>
    <t>Contract register for other sector(s) - add rows if several</t>
  </si>
  <si>
    <t xml:space="preserve">Is there a publicly accessible list of all active exploitation and exploration contracts? </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</si>
  <si>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</si>
  <si>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</si>
  <si>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</si>
  <si>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</si>
  <si>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 xml:space="preserve"> tbc</t>
  </si>
  <si>
    <t>Government policy on beneficial ownership</t>
  </si>
  <si>
    <t xml:space="preserve"> EITI reporting and systematically disclosed</t>
  </si>
  <si>
    <t>http://news.gov.tt/sites/default/files/E-Gazette/Gazette%202019/Acts/Act%20No.%206%20of%202019.pdf</t>
  </si>
  <si>
    <t>Section 5.8.2</t>
  </si>
  <si>
    <t>Definition of the term beneficial owner</t>
  </si>
  <si>
    <t>Section 5.8.1</t>
  </si>
  <si>
    <t>Laws, regulations or policies on beneficial ownership</t>
  </si>
  <si>
    <t>Is beneficial ownership data requested?</t>
  </si>
  <si>
    <t>http://legalaffairs.gov.tt/forms.php</t>
  </si>
  <si>
    <t>Is beneficial ownership data disclosed?</t>
  </si>
  <si>
    <t>https://www.tteiti.com/beneficial-ownership-register</t>
  </si>
  <si>
    <t>Is beneficial ownership data disclosed by applicants and bidders?</t>
  </si>
  <si>
    <t>not available</t>
  </si>
  <si>
    <t>MSG assessment of disclosures</t>
  </si>
  <si>
    <t>Quality assurances for data reliability</t>
  </si>
  <si>
    <t>Names of stock exchanges for publicly-listed companies</t>
  </si>
  <si>
    <t>Is information on legal owners disclosed?</t>
  </si>
  <si>
    <t>https://rgd.legalaffairs.gov.tt</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</si>
  <si>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</si>
  <si>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</si>
  <si>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</si>
  <si>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</si>
  <si>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</si>
  <si>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</si>
  <si>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</si>
  <si>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</si>
  <si>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 xml:space="preserve">https://www.finance.gov.tt/divisions/investments-division/   and reports:  https://www.finance.gov.tt/publications/state-enterprises-investment-programme/   </t>
  </si>
  <si>
    <t>Section 5.12</t>
  </si>
  <si>
    <t>Statutory financial relations</t>
  </si>
  <si>
    <t>Where are the statutory rules regarding SOEs' financial relations with government described?</t>
  </si>
  <si>
    <t>EITI reporting  and systematically disclosed</t>
  </si>
  <si>
    <t>https://www.finance.gov.tt/divisions/investments-division/</t>
  </si>
  <si>
    <t>Section 5.12.1</t>
  </si>
  <si>
    <t>Where are the statutory rules regarding SOEs' entitlements to transfers from government described?</t>
  </si>
  <si>
    <t>https://www.finance.gov.tt/wp-content/uploads/2013/11/State-Enterprise-Performance-Monitoring-Manual-2011.pdf</t>
  </si>
  <si>
    <t>Where are the statutory rules regarding SOEs' distribution of profits described?</t>
  </si>
  <si>
    <t>Where are the statutory rules regarding SOEs' ability to retain earnings described?</t>
  </si>
  <si>
    <t>Where are the statutory rules regarding SOEs' reinvestments described?</t>
  </si>
  <si>
    <t>Where are the statutory rules regarding SOEs' third-party financing described?</t>
  </si>
  <si>
    <t>Financial relations in practice</t>
  </si>
  <si>
    <t>References to state-owned enterprises portals or company website(s), for example as stated in the Report (Add rows if several SOEs)</t>
  </si>
  <si>
    <t>https://ngc.co.tt/about/  https://heritage.co.tt/   https://pariatt.co/</t>
  </si>
  <si>
    <t>Section 5.12.2</t>
  </si>
  <si>
    <t>References to state-owned enterprises or company Audited Financial Statement (Add rows if several SOEs)</t>
  </si>
  <si>
    <t>State ownership</t>
  </si>
  <si>
    <t>Where is information on state and SOE equity in extractive companies publicly disclosed?</t>
  </si>
  <si>
    <t xml:space="preserve">Sections 5.12.2.1-2 </t>
  </si>
  <si>
    <t>Where is information on the terms attached to state and SOE equity in extractive companies publicly disclosed?</t>
  </si>
  <si>
    <t>Where is information on state and SOE participating interests in extractive projects publicly disclosed?</t>
  </si>
  <si>
    <t>Sections 5.12.2.1-2</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</si>
  <si>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</si>
  <si>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</si>
  <si>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</si>
  <si>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</si>
  <si>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</si>
  <si>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</si>
  <si>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</si>
  <si>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</si>
  <si>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</si>
  <si>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</si>
  <si>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https://www.energy.gov.tt</t>
  </si>
  <si>
    <t xml:space="preserve">Section 5.1 </t>
  </si>
  <si>
    <t>Overview of key companies in the extractive industries</t>
  </si>
  <si>
    <t>https://www.tteiti.com/publications</t>
  </si>
  <si>
    <t xml:space="preserve">Section 5.2.1 </t>
  </si>
  <si>
    <t>Overview of significant explocation activities</t>
  </si>
  <si>
    <t>https://www.energy.gov.tt/for-investors/2022-onshore-nearshore-competitive-bid-round/</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</si>
  <si>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</si>
  <si>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</si>
  <si>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</si>
  <si>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</si>
  <si>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</si>
  <si>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</si>
  <si>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https://www.energy.gov.tt/publications/</t>
  </si>
  <si>
    <t xml:space="preserve">Section 5.11 </t>
  </si>
  <si>
    <t>Disclosure of production values</t>
  </si>
  <si>
    <t xml:space="preserve">Section 5.11.1.2 </t>
  </si>
  <si>
    <t>Crude oil (2709), volume (barrels(</t>
  </si>
  <si>
    <t xml:space="preserve">Section 5.11.1.1. </t>
  </si>
  <si>
    <t>USD</t>
  </si>
  <si>
    <t>Natural gas (2711), volume</t>
  </si>
  <si>
    <t>mscf</t>
  </si>
  <si>
    <t xml:space="preserve">Section 5.11.2.1 </t>
  </si>
  <si>
    <t>Gold (7108), volume</t>
  </si>
  <si>
    <t>Silver (7106), volume</t>
  </si>
  <si>
    <t>Coal (2701), volume</t>
  </si>
  <si>
    <t>Copper (2603), volume</t>
  </si>
  <si>
    <t xml:space="preserve">Quarrying (Construction materials) </t>
  </si>
  <si>
    <t>section 5.11.4</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</si>
  <si>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</si>
  <si>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</si>
  <si>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</si>
  <si>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</si>
  <si>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</si>
  <si>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</si>
  <si>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 xml:space="preserve">Section 5.20 </t>
  </si>
  <si>
    <t>Disclosure of export values</t>
  </si>
  <si>
    <t xml:space="preserve">Section 5.20.1 </t>
  </si>
  <si>
    <t>Crude oil (2709), volume</t>
  </si>
  <si>
    <t>barrels</t>
  </si>
  <si>
    <t>mmbtu</t>
  </si>
  <si>
    <t>tonnes</t>
  </si>
  <si>
    <t>Section 5.15.2</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</si>
  <si>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</si>
  <si>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</si>
  <si>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</si>
  <si>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</si>
  <si>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 xml:space="preserve">Section 7.2 </t>
  </si>
  <si>
    <t>Are MSG decisions on the materiality threshold for revenue streams publicly available?</t>
  </si>
  <si>
    <t>EITI reporting</t>
  </si>
  <si>
    <t>section 4.2.4</t>
  </si>
  <si>
    <t>Are MSG decisions on materiality thresholds for companies publicly available?</t>
  </si>
  <si>
    <t>Are the revenue streams considered material are publicly listed and described?</t>
  </si>
  <si>
    <t>section 4.2.1</t>
  </si>
  <si>
    <t>Have the revenue streams listed in Requirement 4.1.c been considered? Where the MSG has agreed to exclude certain revenue streams from the scope of EITI disclosures, are the rationale for their exclusion, and their values, clearly documented?</t>
  </si>
  <si>
    <t>section 4.1</t>
  </si>
  <si>
    <t>Has the MSG identified the companies making material payments?</t>
  </si>
  <si>
    <t>section 4.2.5</t>
  </si>
  <si>
    <t>Have all material companies fully reported all payments in accordance with the materiality definition?</t>
  </si>
  <si>
    <t>Has the MSG identified the government entities receiving material revenues?</t>
  </si>
  <si>
    <t xml:space="preserve"> EITI reporting </t>
  </si>
  <si>
    <t>section 4.2.3</t>
  </si>
  <si>
    <t>Have all material government entities fully reported all receipts in accordance with the materiality definition?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</si>
  <si>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</si>
  <si>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section 4.2.3.1</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</si>
  <si>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</si>
  <si>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</si>
  <si>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 xml:space="preserve">Section 4.2.7 </t>
  </si>
  <si>
    <t>Have the companies making material payments to government publicly disclosed their audited financial statements, or the main items (i.e. balance sheet, profit/loss statement, cash flows) where financial statements are not available?</t>
  </si>
  <si>
    <t>Section 5.19.4</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</si>
  <si>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</si>
  <si>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</si>
  <si>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</si>
  <si>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</si>
  <si>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</si>
  <si>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</si>
  <si>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</si>
  <si>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</si>
  <si>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</si>
  <si>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</si>
  <si>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</si>
  <si>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</si>
  <si>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</si>
  <si>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</si>
  <si>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Ministry of Energy and Energy Industries (MEEI)</t>
  </si>
  <si>
    <t>Central goverment</t>
  </si>
  <si>
    <t>&lt; Yes / No / Partially &gt;</t>
  </si>
  <si>
    <t>Ministry of Finance – Investment Division (MOF ID</t>
  </si>
  <si>
    <t>Ministry of Finance – Inland Revenue Division (MOF IRD)</t>
  </si>
  <si>
    <t>Add new rows as necessary, right click the row number to the left and select "Insert"</t>
  </si>
  <si>
    <t>&lt; Agency type &gt;</t>
  </si>
  <si>
    <t>&lt;Use Legal Entity Identifier if available&gt;</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</si>
  <si>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</si>
  <si>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</si>
  <si>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</si>
  <si>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</si>
  <si>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</si>
  <si>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</si>
  <si>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</si>
  <si>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</si>
  <si>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</si>
  <si>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</si>
  <si>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</si>
  <si>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</si>
  <si>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</si>
  <si>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BP Exploration Operating Co Ltd Trinidad Branch</t>
  </si>
  <si>
    <t>Listed company subsidiary</t>
  </si>
  <si>
    <t>100039340-4</t>
  </si>
  <si>
    <t>Oil&amp;Gas</t>
  </si>
  <si>
    <t>https://www.londonstockexchange.com/stock/BP./bp-plc/company-page</t>
  </si>
  <si>
    <t>Lease Operators Limited</t>
  </si>
  <si>
    <t>Private company</t>
  </si>
  <si>
    <t>000170005-3</t>
  </si>
  <si>
    <t>FW Hickson &amp; Co Ltd</t>
  </si>
  <si>
    <t>Mining</t>
  </si>
  <si>
    <t>BG International Limited</t>
  </si>
  <si>
    <t>000118097-4</t>
  </si>
  <si>
    <t>https://www.londonstockexchange.com/stock/SHEL/shell-plc/company-page</t>
  </si>
  <si>
    <t>Shell Trinidad 5(a) Limited</t>
  </si>
  <si>
    <t>000128330-5</t>
  </si>
  <si>
    <t>Oil, Gas</t>
  </si>
  <si>
    <t>De Novo Energy Block 1 A Limited</t>
  </si>
  <si>
    <t>100019007-1</t>
  </si>
  <si>
    <t>https://denovo.energy</t>
  </si>
  <si>
    <t>EOG Resources Trinidad 4(A) Unlimited</t>
  </si>
  <si>
    <t>000124867-0</t>
  </si>
  <si>
    <t>https://www.eogresources.com</t>
  </si>
  <si>
    <t>Oilbelt Services Limited</t>
  </si>
  <si>
    <t>000170010-5</t>
  </si>
  <si>
    <t>https://trinityexploration.com</t>
  </si>
  <si>
    <t>EOG Resources Trinidad U(B) Block Unlimited</t>
  </si>
  <si>
    <t>000122055-9</t>
  </si>
  <si>
    <t xml:space="preserve">NGC E&amp;P (Netherlands) B.V. </t>
  </si>
  <si>
    <t>SOE</t>
  </si>
  <si>
    <t>000115138-5</t>
  </si>
  <si>
    <t>https://nel.co.tt</t>
  </si>
  <si>
    <t>BP Trinidad and Tobago LLC</t>
  </si>
  <si>
    <t>000102561-5</t>
  </si>
  <si>
    <t>NGC E&amp;P Investments (Netherlands) B.V.</t>
  </si>
  <si>
    <t>BP Trinidad Processing Limited</t>
  </si>
  <si>
    <t>000128514-1</t>
  </si>
  <si>
    <t>Shell Trinidad Central Block Limited</t>
  </si>
  <si>
    <t>000121807-9</t>
  </si>
  <si>
    <t xml:space="preserve">Shell Trinidad Block E Limited </t>
  </si>
  <si>
    <t>100001211-7</t>
  </si>
  <si>
    <t>BG 2/3</t>
  </si>
  <si>
    <t>000130124-5</t>
  </si>
  <si>
    <t>Shell Trinidad and Tobago Limited</t>
  </si>
  <si>
    <t>000112940-1</t>
  </si>
  <si>
    <t>Shell T&amp;T Resources SRL</t>
  </si>
  <si>
    <t>000100429-6</t>
  </si>
  <si>
    <t>Trinidad Cement Limited</t>
  </si>
  <si>
    <t>Listed company</t>
  </si>
  <si>
    <t>https://www.tclgroup.com</t>
  </si>
  <si>
    <t>BHP Billiton Petroleum (Trinidad Block 14) Limited</t>
  </si>
  <si>
    <t>100045795-1</t>
  </si>
  <si>
    <t>https://www.bhp.com</t>
  </si>
  <si>
    <t>Primera Oil and Gas Limited</t>
  </si>
  <si>
    <t>000170015-0</t>
  </si>
  <si>
    <t>https://www.touchstoneexploration.com</t>
  </si>
  <si>
    <t>EOG Resources Trinidad Limited</t>
  </si>
  <si>
    <t>000112379-5</t>
  </si>
  <si>
    <t>Shell Trinidad North Coast Limited</t>
  </si>
  <si>
    <t>000102707-9</t>
  </si>
  <si>
    <t>NGC Pipeline Company Limited</t>
  </si>
  <si>
    <t>000119991-0</t>
  </si>
  <si>
    <t>BHP Billiton Petroleum (Trinidad Block 29) Limited</t>
  </si>
  <si>
    <t>100047154-8</t>
  </si>
  <si>
    <t xml:space="preserve">Touchstone Exploration (Trinidad) Ltd </t>
  </si>
  <si>
    <t>&lt;URL&gt;</t>
  </si>
  <si>
    <t>BHP Billiton (Trinidad-3-A) Limited</t>
  </si>
  <si>
    <t>000122369-5</t>
  </si>
  <si>
    <t>Petroleum Company of Trinidad and Tobago Limited</t>
  </si>
  <si>
    <t>000112991-9</t>
  </si>
  <si>
    <t>https://trinidadpetroleum.co.tt/</t>
  </si>
  <si>
    <t>BHP Billiton (Trinidad-2C) Limited</t>
  </si>
  <si>
    <t>000117683-6</t>
  </si>
  <si>
    <t>Lake Asphalt Trinidad &amp; Tobago (1978) Limited (SOE)</t>
  </si>
  <si>
    <t>000104806-1</t>
  </si>
  <si>
    <t>Asphalt</t>
  </si>
  <si>
    <t>Repsol Angostura Ltd</t>
  </si>
  <si>
    <t>100040582-6</t>
  </si>
  <si>
    <t>https://www.repsol.com/en/index.cshtml</t>
  </si>
  <si>
    <t>Trinity Exploration and Production (Trinidad and Tobago) Limited</t>
  </si>
  <si>
    <t>100046616-1</t>
  </si>
  <si>
    <t>BHP Billiton Petroleum (Trinidad Block 28) Limited</t>
  </si>
  <si>
    <t>100047864-5</t>
  </si>
  <si>
    <t>Shell Gas Supply Trinidad Limited</t>
  </si>
  <si>
    <t xml:space="preserve">000120072-8 </t>
  </si>
  <si>
    <t>Amoco Trinidad Gas BV Trinidad Branch</t>
  </si>
  <si>
    <t>000115341-9</t>
  </si>
  <si>
    <t>BHP Billiton Petroleum (Trinidad Block 7) Limited</t>
  </si>
  <si>
    <t>100052014-2</t>
  </si>
  <si>
    <t>BHP Billiton Petroleum (Trinidad Block 23A) Limited</t>
  </si>
  <si>
    <t>100041988-5</t>
  </si>
  <si>
    <t>BHP Billiton Petroleum (Trinidad Block 23B) Limited</t>
  </si>
  <si>
    <t>100039974-3</t>
  </si>
  <si>
    <t>BHP Billiton Petroleum (Trinidad Block 3) Limited</t>
  </si>
  <si>
    <t>100040632-9</t>
  </si>
  <si>
    <t>BHP Billiton Petroleum (Trinidad Block 5) Limited</t>
  </si>
  <si>
    <t>100047966-7</t>
  </si>
  <si>
    <t>BHP Billiton Petroleum (Trinidad Block 6) Limited</t>
  </si>
  <si>
    <t>100043183-7</t>
  </si>
  <si>
    <t xml:space="preserve">Heritage Petroleum Company Limited </t>
  </si>
  <si>
    <t>100019677-0</t>
  </si>
  <si>
    <t>https://heritage.co.tt</t>
  </si>
  <si>
    <t xml:space="preserve">National Gas Company of Trinidad and Tobago Limited </t>
  </si>
  <si>
    <t>000103389-8</t>
  </si>
  <si>
    <t>National Quarries Company Limited (SOE)</t>
  </si>
  <si>
    <t>000104756-7</t>
  </si>
  <si>
    <t>Aggregate</t>
  </si>
  <si>
    <t>http://nqcl.co.tt</t>
  </si>
  <si>
    <t>Perenco T&amp;T Limited</t>
  </si>
  <si>
    <t>000128062-5</t>
  </si>
  <si>
    <t>https://www.perenco.com</t>
  </si>
  <si>
    <t>PT.Fortin LNG Exports Ltd.</t>
  </si>
  <si>
    <t>000121251-2</t>
  </si>
  <si>
    <t>Trinity Exploration and Production (Galeota) Limited</t>
  </si>
  <si>
    <t>100005602-2</t>
  </si>
  <si>
    <t>Trinling</t>
  </si>
  <si>
    <t>EOG Resources Trinidad- U(A) Block Limited</t>
  </si>
  <si>
    <t>00115200-9</t>
  </si>
  <si>
    <t>Hermitage Limestone Limited</t>
  </si>
  <si>
    <t>000189411-1</t>
  </si>
  <si>
    <t>http://hermitagelimestone.com/#home</t>
  </si>
  <si>
    <t xml:space="preserve">Trinidad and Tobago LNG Limited </t>
  </si>
  <si>
    <t>000123057-8</t>
  </si>
  <si>
    <t>https://nel.co.tt/project-details/ngc-trinidad-and-tobago-lng-limited-ngc-lng/</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</si>
  <si>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</si>
  <si>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</si>
  <si>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</si>
  <si>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</si>
  <si>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</si>
  <si>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</si>
  <si>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</si>
  <si>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</si>
  <si>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</si>
  <si>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</si>
  <si>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BLOCK 1(A)</t>
  </si>
  <si>
    <t>BLOCK 2(C)</t>
  </si>
  <si>
    <t>BLOCK 4(A)</t>
  </si>
  <si>
    <t>BLOCK 5(B)</t>
  </si>
  <si>
    <t>BLOCK 22</t>
  </si>
  <si>
    <t>BLOCK 23(A)</t>
  </si>
  <si>
    <t>BLOCK 3(A)</t>
  </si>
  <si>
    <t>BLOCK 5(A)</t>
  </si>
  <si>
    <t>BLOCK 5(C)</t>
  </si>
  <si>
    <t>BLOCK 5(D)</t>
  </si>
  <si>
    <t>BLOCK E</t>
  </si>
  <si>
    <t>BLOCK MOD U(A)</t>
  </si>
  <si>
    <t>BLOCK MOD U (B)</t>
  </si>
  <si>
    <t>BLOCK NCMA1</t>
  </si>
  <si>
    <t>BLOCK NCMA 4</t>
  </si>
  <si>
    <t>BLOCK TTDAA 14</t>
  </si>
  <si>
    <t>BLOCK TTDAA 28</t>
  </si>
  <si>
    <t>BLOCK TTDAA 29</t>
  </si>
  <si>
    <t>BLOCK TTDAA3</t>
  </si>
  <si>
    <t>BLOCK TTDAA5</t>
  </si>
  <si>
    <t>BLOCK TTDAA 6</t>
  </si>
  <si>
    <t>&lt; XXX &gt;</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</si>
  <si>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</si>
  <si>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</si>
  <si>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</si>
  <si>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</si>
  <si>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</si>
  <si>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</si>
  <si>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</si>
  <si>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</si>
  <si>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</si>
  <si>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</si>
  <si>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</si>
  <si>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</si>
  <si>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</si>
  <si>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</si>
  <si>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</si>
  <si>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</si>
  <si>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</si>
  <si>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</si>
  <si>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</si>
  <si>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</si>
  <si>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</si>
  <si>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</si>
  <si>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&lt; number &gt;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</si>
  <si>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</si>
  <si>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Other taxes payable by natural resource companies (116E)</t>
  </si>
  <si>
    <t>Oil &amp; Gas</t>
  </si>
  <si>
    <t>Production Sharing Contract (PSC) share of profits</t>
  </si>
  <si>
    <t xml:space="preserve">Ministry on Energy and Energy Industries </t>
  </si>
  <si>
    <t>Royalties (1415E1)</t>
  </si>
  <si>
    <t>Royalty</t>
  </si>
  <si>
    <t>Petroleum Profits Tax</t>
  </si>
  <si>
    <t xml:space="preserve">Ministry of Finance - Inland Revenue Division </t>
  </si>
  <si>
    <t>Supplemental Petroleum tax</t>
  </si>
  <si>
    <t>Other payments under PSCs</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</si>
  <si>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</si>
  <si>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Ordinary taxes on income, profits and capital gains (1112E1)</t>
  </si>
  <si>
    <t>Corporation Tax (CT)</t>
  </si>
  <si>
    <r>
      <rPr>
        <i/>
        <u/>
        <sz val="11"/>
        <rFont val="Franklin Gothic Book"/>
        <family val="2"/>
      </rPr>
      <t xml:space="preserve">or, </t>
    </r>
    <r>
      <rPr>
        <b/>
        <u/>
        <sz val="11"/>
        <color theme="10"/>
        <rFont val="Franklin Gothic Book"/>
        <family val="2"/>
      </rPr>
      <t>https://www.imf.org/external/np/sta/gfsm/</t>
    </r>
  </si>
  <si>
    <t>From government participation (equity) (1412E2)</t>
  </si>
  <si>
    <t>Dividends paid by State-owned companies</t>
  </si>
  <si>
    <t xml:space="preserve">Ministry of Finance - Investment Division </t>
  </si>
  <si>
    <t xml:space="preserve">Petroleum Production Levy </t>
  </si>
  <si>
    <t xml:space="preserve">Unemployment Levy (UL) </t>
  </si>
  <si>
    <t xml:space="preserve">Green Fund Levy </t>
  </si>
  <si>
    <t xml:space="preserve">Ministry of Finance Investment Devision </t>
  </si>
  <si>
    <t>Extraordinary taxes on income, profits and capital gains (1112E2)</t>
  </si>
  <si>
    <t xml:space="preserve">Withholding Tax (WHT) on branch profits </t>
  </si>
  <si>
    <t>Other rent payments (1415E5)</t>
  </si>
  <si>
    <t>Annual License acreage payments</t>
  </si>
  <si>
    <t>Petroleum Impost</t>
  </si>
  <si>
    <t>Administrative fees for government services (1422E)</t>
  </si>
  <si>
    <t>Administration Fees</t>
  </si>
  <si>
    <t>Training Fees</t>
  </si>
  <si>
    <t>R&amp;D Fees</t>
  </si>
  <si>
    <t>Business Levy</t>
  </si>
  <si>
    <t>Minimum Rent E&amp;P</t>
  </si>
  <si>
    <t>Abandonment Provision – Payments into Environmental Escrow Account</t>
  </si>
  <si>
    <t xml:space="preserve">Withholding Tax (WHT) on dividends </t>
  </si>
  <si>
    <t>PSC signature bonuses</t>
  </si>
  <si>
    <t>Scholarships</t>
  </si>
  <si>
    <t>Production Bonus</t>
  </si>
  <si>
    <t>Fines, penalties, and forfeits (143E)</t>
  </si>
  <si>
    <t xml:space="preserve">Interest </t>
  </si>
  <si>
    <t>General taxes on goods and services (VAT, sales tax, turnover tax) (1141E)</t>
  </si>
  <si>
    <t xml:space="preserve">Insurance Premium Tax </t>
  </si>
  <si>
    <t xml:space="preserve">Penalties </t>
  </si>
  <si>
    <t xml:space="preserve">Transfer fees </t>
  </si>
  <si>
    <t>PSC’s Holding Fee</t>
  </si>
  <si>
    <t>PSC Bidding fees</t>
  </si>
  <si>
    <t>Technical assistance</t>
  </si>
  <si>
    <t>Total in USD</t>
  </si>
  <si>
    <t>Additional information</t>
  </si>
  <si>
    <t>Any additional information that is not eligible for inclusion in the table above, please include below as comments.</t>
  </si>
  <si>
    <t>Comment 1</t>
  </si>
  <si>
    <t>Please include comments here. PAYE and withholding taxes are not paid on behalf of companies and should therefore be excluded</t>
  </si>
  <si>
    <t>Comment 2</t>
  </si>
  <si>
    <t>Insert additional rows as needed. E.g., the below table covers the excluded revenues</t>
  </si>
  <si>
    <t>PAYE</t>
  </si>
  <si>
    <t>Revenue authority</t>
  </si>
  <si>
    <t>Withholding tax</t>
  </si>
  <si>
    <t>Total</t>
  </si>
  <si>
    <t>Comment 3</t>
  </si>
  <si>
    <t>Please include comments here.</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</si>
  <si>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</si>
  <si>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</si>
  <si>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</si>
  <si>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</si>
  <si>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</si>
  <si>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</si>
  <si>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</si>
  <si>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</si>
  <si>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</si>
  <si>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</si>
  <si>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</si>
  <si>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</si>
  <si>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</si>
  <si>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</si>
  <si>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</si>
  <si>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</si>
  <si>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</si>
  <si>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</si>
  <si>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</si>
  <si>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</si>
  <si>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</si>
  <si>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BHP Billiton (Trinidad-2c) Ltd</t>
  </si>
  <si>
    <t>Ministry of Finance - Inland Revenue Division</t>
  </si>
  <si>
    <t>Supplemental Petroleum Tax</t>
  </si>
  <si>
    <t>&lt;Select unit&gt;</t>
  </si>
  <si>
    <t>Yes/No</t>
  </si>
  <si>
    <t>Withholding Tax (WHT) on branch profits</t>
  </si>
  <si>
    <t>Annual Licence</t>
  </si>
  <si>
    <t>BHP (Trinidad-3A) Ltd</t>
  </si>
  <si>
    <t xml:space="preserve">BHP Petroleum (Trinidad Block 3) Limited </t>
  </si>
  <si>
    <t xml:space="preserve">BHP Billiton Petroleum (Trinidad Block 5) Limited </t>
  </si>
  <si>
    <t xml:space="preserve">BHP Billiton Petroleum (Trinidad Block 6) Limited </t>
  </si>
  <si>
    <t>BHP Petroleum (Trinidad Block 14) Limited</t>
  </si>
  <si>
    <t xml:space="preserve">BHP Petroleum (Trinidad Block 23A) Limited </t>
  </si>
  <si>
    <t>BHP Petroleum (Trinidad Block 29) Limited</t>
  </si>
  <si>
    <t xml:space="preserve">BP Trinidad Processing Limited </t>
  </si>
  <si>
    <t>BP Exploration Operating Company Limited</t>
  </si>
  <si>
    <t xml:space="preserve">Amoco Trinidad Gas B.V. </t>
  </si>
  <si>
    <t xml:space="preserve">De Novo Energy Block 1A Limited </t>
  </si>
  <si>
    <t xml:space="preserve">EOG Resources Trinidad - U(A) Block Limited </t>
  </si>
  <si>
    <t xml:space="preserve">EOG Resources Trinidad Block 4(a) Unlimited </t>
  </si>
  <si>
    <t xml:space="preserve">EOG Resources Trindad Limited </t>
  </si>
  <si>
    <t>Touchstone Exploration (Trinidad) Ltd</t>
  </si>
  <si>
    <t>The National Gas Company of Trinidad and Tobago  Limited</t>
  </si>
  <si>
    <t>Ministry of Finance Investment Division</t>
  </si>
  <si>
    <t>Trinidad and Tobago LNG Limited</t>
  </si>
  <si>
    <t xml:space="preserve">NGC E&amp;P Investments (Netherlands) B.V. </t>
  </si>
  <si>
    <t xml:space="preserve">Lease Operators Ltd </t>
  </si>
  <si>
    <t>Heritage Petroleum Company Limited</t>
  </si>
  <si>
    <t xml:space="preserve">Oilbelt Services Limited </t>
  </si>
  <si>
    <t xml:space="preserve">Trinity Exploration and Production (Galeota) Limited </t>
  </si>
  <si>
    <t>Trinling Limited</t>
  </si>
  <si>
    <t>Point Fortin LNG Exports Limited</t>
  </si>
  <si>
    <t>BG 2/3 Investments Ltd</t>
  </si>
  <si>
    <t xml:space="preserve">Shell Trinidad and Tobago Limited </t>
  </si>
  <si>
    <t xml:space="preserve">BG International Limited </t>
  </si>
  <si>
    <t>Production bonus</t>
  </si>
  <si>
    <t xml:space="preserve">Shell Trinidad Central Block Limited </t>
  </si>
  <si>
    <t xml:space="preserve">Shell Trinidad 5(a) Limited </t>
  </si>
  <si>
    <t>Shell Trinidad and Tobago Resources SRL</t>
  </si>
  <si>
    <t>National Quarries Company Limited</t>
  </si>
  <si>
    <t>Lake Asphalt of Trinidad and Tobago (1978) Limited</t>
  </si>
  <si>
    <t>Hermitage Limestone Lmited</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</si>
  <si>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</si>
  <si>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</si>
  <si>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</si>
  <si>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</si>
  <si>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Were the proceeds of the sales of the state's in-kind revenues considered material by the MSG in the period under review?</t>
  </si>
  <si>
    <t>Does the government disclose data on in-kind revenues and sales of state share of production?</t>
  </si>
  <si>
    <t>Section 6.4</t>
  </si>
  <si>
    <t>If yes, what was the volume received?</t>
  </si>
  <si>
    <t>Barrels</t>
  </si>
  <si>
    <t>As above</t>
  </si>
  <si>
    <t>Scf</t>
  </si>
  <si>
    <t>Tonnes</t>
  </si>
  <si>
    <t>If yes, what was sold?</t>
  </si>
  <si>
    <t>If yes, do disclosures include payments related to swap agreements and resource-backed loans, where applicable?</t>
  </si>
  <si>
    <t xml:space="preserve"> No</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</si>
  <si>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</si>
  <si>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</si>
  <si>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</si>
  <si>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</si>
  <si>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</si>
  <si>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</si>
  <si>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</si>
  <si>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</si>
  <si>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</si>
  <si>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 xml:space="preserve">Not applicable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</si>
  <si>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</si>
  <si>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</si>
  <si>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</si>
  <si>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</si>
  <si>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</si>
  <si>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</si>
  <si>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</si>
  <si>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</si>
  <si>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</si>
  <si>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</si>
  <si>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</si>
  <si>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</si>
  <si>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</si>
  <si>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</si>
  <si>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Section 5.13</t>
  </si>
  <si>
    <t>Not disclosed: Definitions of the relevant transportation taxes, tariffs or other relevant payments, and the methodologies used to calculate them.
Disclosure of tariff rates and volume of the transported commodities.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</si>
  <si>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</si>
  <si>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</si>
  <si>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</si>
  <si>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In part</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</si>
  <si>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</si>
  <si>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</si>
  <si>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</si>
  <si>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</si>
  <si>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</si>
  <si>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</si>
  <si>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Eiti Reporting</t>
  </si>
  <si>
    <t>Section 6.5</t>
  </si>
  <si>
    <t>Reported as volume, see table 6-17</t>
  </si>
  <si>
    <t>If yes, are company payments to SOEs considered material by the MSG?</t>
  </si>
  <si>
    <t>If yes, what were the total revenues received from companies by SOEs?</t>
  </si>
  <si>
    <t>If yes, are government transfers to SOEs considered material by the MSG?</t>
  </si>
  <si>
    <t>If yes, what wre the total revenues received from government by SOEs?</t>
  </si>
  <si>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</si>
  <si>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</si>
  <si>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</si>
  <si>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</si>
  <si>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</si>
  <si>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</si>
  <si>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</si>
  <si>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Section 7.10 page 105</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</si>
  <si>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</si>
  <si>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</si>
  <si>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</si>
  <si>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</si>
  <si>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</si>
  <si>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</si>
  <si>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</si>
  <si>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</si>
  <si>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</si>
  <si>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See chapters 6 and 7</t>
  </si>
  <si>
    <t>Has the MSG documented which forms of legal agreements constitute a project, in accordance with to the definition in Requirement 4.7?</t>
  </si>
  <si>
    <t>Section 4.3.3</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</si>
  <si>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</si>
  <si>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</si>
  <si>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</si>
  <si>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Section 7.2</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</si>
  <si>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</si>
  <si>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</si>
  <si>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</si>
  <si>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</si>
  <si>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</si>
  <si>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Has the MSG approved the period for reporting?</t>
  </si>
  <si>
    <t>Are there any plans by the MSG to improve the timeliness of EITI datadisclosures?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</si>
  <si>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</si>
  <si>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</si>
  <si>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</si>
  <si>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the EITI Standard?</t>
  </si>
  <si>
    <t xml:space="preserve">EITI Reporting </t>
  </si>
  <si>
    <t>Chapters 6 and 7</t>
  </si>
  <si>
    <t>Is the data subject to credible, independent audits, applying international standards?</t>
  </si>
  <si>
    <t>Section 5.14</t>
  </si>
  <si>
    <t>Are government agencies subject to credible, independent audits?</t>
  </si>
  <si>
    <t>Government audits database</t>
  </si>
  <si>
    <t>Are companies subject to credible, independent audits?</t>
  </si>
  <si>
    <t>Company audits database</t>
  </si>
  <si>
    <t>Annex E</t>
  </si>
  <si>
    <t>Has the MSG applied a procedure for disclosures in accordance with the standard procedures endorsed by the EITI Board?</t>
  </si>
  <si>
    <t>Section 4.3</t>
  </si>
  <si>
    <t>If yes, has the MSG agreed on reporting templates?</t>
  </si>
  <si>
    <t>Section 4.4.2</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</si>
  <si>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</si>
  <si>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</si>
  <si>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</si>
  <si>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Section 4.2.3.3</t>
  </si>
  <si>
    <t xml:space="preserve">If yes, have the names of companies that did not provide the required quality assurances for their EITI disclosures been published, including the materiality of each company's payments to government? </t>
  </si>
  <si>
    <t>Section 4.2.7</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</si>
  <si>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</si>
  <si>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</si>
  <si>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Chapter 5</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</si>
  <si>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</si>
  <si>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</si>
  <si>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</si>
  <si>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</si>
  <si>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</si>
  <si>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</si>
  <si>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</si>
  <si>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</si>
  <si>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</si>
  <si>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https://www.finance.gov.tt/category/budget-statement/</t>
  </si>
  <si>
    <t>Sections 5.10.1 and 5.10.4</t>
  </si>
  <si>
    <t>Does the government publicly disclose the specific types of revenues that are not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</si>
  <si>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</si>
  <si>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</si>
  <si>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</si>
  <si>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 xml:space="preserve">https://www.finance.gov.tt/wp-content/uploads/2022/04/HSF-AR-2021-web-1.pdf </t>
  </si>
  <si>
    <t>Section 5.10.5</t>
  </si>
  <si>
    <t>Is there a public explanation of the allocation of extractive revenues collected by a government entity, or on behalf of the government (e.g. by an SOE), that are retained by that entity and not recorded in the national or subnational budget?</t>
  </si>
  <si>
    <t>Section 5.9</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</si>
  <si>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</si>
  <si>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</si>
  <si>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www.auditorgeneral.gov.tt</t>
  </si>
  <si>
    <t>5.10.4</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</si>
  <si>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</si>
  <si>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</si>
  <si>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</si>
  <si>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</si>
  <si>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</si>
  <si>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</si>
  <si>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not applicable</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</si>
  <si>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</si>
  <si>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</si>
  <si>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</si>
  <si>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</si>
  <si>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</si>
  <si>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</si>
  <si>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</si>
  <si>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</si>
  <si>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</si>
  <si>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</si>
  <si>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</si>
  <si>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</si>
  <si>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http://www.auditorgeneral.gov.tt/sites/default/files/Accounting%20Manual%20Comptroller%20of%20Accounts.pdf</t>
  </si>
  <si>
    <t>Does the government disclose publicly available information about budgets and 
expenditures? - add rows if several</t>
  </si>
  <si>
    <t xml:space="preserve">https://www.finance.gov.tt/publications/national-budget/ </t>
  </si>
  <si>
    <t>5.10.5</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</si>
  <si>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</si>
  <si>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</si>
  <si>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</si>
  <si>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</si>
  <si>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</si>
  <si>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</si>
  <si>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If yes, what was the total mandatory social expenditures received?</t>
  </si>
  <si>
    <t>If yes, what was the total voluntary social expenditures received?</t>
  </si>
  <si>
    <t>Table 5-25</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</si>
  <si>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</si>
  <si>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</si>
  <si>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</si>
  <si>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</si>
  <si>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</si>
  <si>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</si>
  <si>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 xml:space="preserve"> Not applicablle</t>
  </si>
  <si>
    <t>Environmental payments</t>
  </si>
  <si>
    <t>Does the government disclose information on environmental payments?</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</si>
  <si>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</si>
  <si>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</si>
  <si>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</si>
  <si>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</si>
  <si>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</si>
  <si>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</si>
  <si>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</si>
  <si>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</si>
  <si>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</si>
  <si>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</si>
  <si>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</si>
  <si>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</si>
  <si>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</si>
  <si>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</si>
  <si>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</si>
  <si>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</si>
  <si>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</si>
  <si>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</si>
  <si>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t>https://www.finance.gov.tt/publications/national-budget/review-of-the-economy/</t>
  </si>
  <si>
    <t>Section 5.2</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</si>
  <si>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</si>
  <si>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</si>
  <si>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</si>
  <si>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</si>
  <si>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</si>
  <si>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</si>
  <si>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</si>
  <si>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</si>
  <si>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</si>
  <si>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</si>
  <si>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</si>
  <si>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</si>
  <si>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</si>
  <si>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</si>
  <si>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</si>
  <si>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https://www.energy.gov.tt/</t>
  </si>
  <si>
    <t>Section 5.1</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</si>
  <si>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</si>
  <si>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</si>
  <si>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</si>
  <si>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</si>
  <si>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</si>
  <si>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https://www.ema.co.tt/index.php/laws-regulations-rules/legislation</t>
  </si>
  <si>
    <t>Section 5.16</t>
  </si>
  <si>
    <t>databases containing environmental impact assessments, certification schemes or similar documentation of environmental management?</t>
  </si>
  <si>
    <t>https://www.ema.co.tt/index.php/44-news-and-events/246-eia-for-public-viewing</t>
  </si>
  <si>
    <t>other relevant information on environmental monitoring procedures and administration?</t>
  </si>
  <si>
    <t xml:space="preserve">See the tab 'Environmental Topics':  https://www.ema.co.tt/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</si>
</sst>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0.0%"/>
  </numFmts>
  <fonts count="75">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11"/>
      <color theme="0"/>
      <name val="Franklin Gothic Book"/>
      <family val="2"/>
    </font>
    <font>
      <u/>
      <sz val="10.5"/>
      <color rgb="FF0563C1"/>
      <name val="Calibri"/>
      <family val="2"/>
    </font>
    <font>
      <i/>
      <sz val="11"/>
      <color rgb="FFFF0000"/>
      <name val="Franklin Gothic Book"/>
      <family val="2"/>
    </font>
    <font>
      <sz val="12"/>
      <color theme="1"/>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7A516"/>
        <bgColor indexed="64"/>
      </patternFill>
    </fill>
    <fill>
      <patternFill patternType="solid">
        <fgColor rgb="FFF6A70A"/>
        <bgColor rgb="FF000000"/>
      </patternFill>
    </fill>
  </fills>
  <borders count="66">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right/>
      <top/>
      <bottom style="thin">
        <color rgb="FF188FBB"/>
      </bottom>
      <diagonal/>
    </border>
  </borders>
  <cellStyleXfs count="8">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cellStyleXfs>
  <cellXfs count="412">
    <xf numFmtId="0" fontId="0" fillId="0" borderId="0" xfId="0"/>
    <xf numFmtId="0" fontId="3" fillId="0" borderId="0" xfId="2" applyFont="1" applyAlignment="1">
      <alignment horizontal="left" vertic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Border="1" applyAlignment="1">
      <alignment horizontal="left" vertical="center"/>
    </xf>
    <xf numFmtId="0" fontId="7" fillId="3" borderId="6" xfId="2" applyFont="1" applyFill="1" applyBorder="1" applyAlignment="1">
      <alignment vertical="center" wrapText="1"/>
    </xf>
    <xf numFmtId="0" fontId="6" fillId="0" borderId="8" xfId="2" applyFont="1" applyBorder="1" applyAlignment="1">
      <alignment horizontal="left" vertical="center"/>
    </xf>
    <xf numFmtId="0" fontId="7" fillId="3" borderId="8" xfId="2" applyFont="1" applyFill="1" applyBorder="1" applyAlignment="1">
      <alignment vertical="center" wrapText="1"/>
    </xf>
    <xf numFmtId="0" fontId="6" fillId="0" borderId="10" xfId="2" applyFont="1" applyBorder="1" applyAlignment="1">
      <alignment horizontal="left" vertical="center"/>
    </xf>
    <xf numFmtId="0" fontId="7" fillId="3" borderId="10" xfId="2" applyFont="1" applyFill="1" applyBorder="1" applyAlignment="1">
      <alignmen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7" fillId="0" borderId="8" xfId="2" applyFont="1" applyBorder="1" applyAlignment="1">
      <alignment horizontal="left" vertical="center"/>
    </xf>
    <xf numFmtId="0" fontId="6" fillId="0" borderId="6" xfId="2" applyFont="1" applyBorder="1" applyAlignment="1">
      <alignment vertical="center"/>
    </xf>
    <xf numFmtId="0" fontId="6" fillId="0" borderId="8" xfId="2" applyFont="1" applyBorder="1" applyAlignment="1">
      <alignment vertical="center"/>
    </xf>
    <xf numFmtId="0" fontId="6" fillId="0" borderId="1" xfId="2" applyFont="1" applyBorder="1" applyAlignment="1">
      <alignment vertical="center"/>
    </xf>
    <xf numFmtId="0" fontId="6" fillId="0" borderId="0" xfId="2" applyFont="1" applyAlignment="1">
      <alignment vertical="center"/>
    </xf>
    <xf numFmtId="0" fontId="6" fillId="0" borderId="3" xfId="2" applyFont="1" applyBorder="1" applyAlignment="1">
      <alignment vertical="center"/>
    </xf>
    <xf numFmtId="0" fontId="7" fillId="0" borderId="6"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Border="1" applyAlignment="1">
      <alignment horizontal="left" vertical="center" wrapText="1" indent="3"/>
    </xf>
    <xf numFmtId="0" fontId="7" fillId="0" borderId="10" xfId="2" applyFont="1" applyBorder="1" applyAlignment="1">
      <alignment horizontal="left" vertical="center" wrapText="1" indent="3"/>
    </xf>
    <xf numFmtId="0" fontId="9" fillId="0" borderId="6" xfId="1" applyFont="1" applyFill="1" applyBorder="1" applyAlignment="1">
      <alignment horizontal="left" vertical="center" wrapText="1"/>
    </xf>
    <xf numFmtId="0" fontId="6" fillId="0" borderId="8" xfId="2" applyFont="1" applyBorder="1" applyAlignment="1">
      <alignment vertical="center" wrapText="1"/>
    </xf>
    <xf numFmtId="0" fontId="6" fillId="0" borderId="8" xfId="2" applyFont="1" applyBorder="1" applyAlignment="1">
      <alignment horizontal="left" vertical="center" wrapText="1"/>
    </xf>
    <xf numFmtId="0" fontId="7" fillId="0" borderId="8" xfId="2" applyFont="1" applyBorder="1" applyAlignment="1">
      <alignment vertical="center" wrapText="1"/>
    </xf>
    <xf numFmtId="0" fontId="3"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left" vertical="center" wrapText="1"/>
    </xf>
    <xf numFmtId="0" fontId="14" fillId="0" borderId="11" xfId="2" applyFont="1" applyBorder="1" applyAlignment="1">
      <alignment horizontal="left" vertical="center" wrapText="1"/>
    </xf>
    <xf numFmtId="0" fontId="16" fillId="0" borderId="12" xfId="2" applyFont="1" applyBorder="1" applyAlignment="1">
      <alignment horizontal="left" vertical="center" wrapText="1"/>
    </xf>
    <xf numFmtId="0" fontId="17" fillId="0" borderId="12" xfId="2" applyFont="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Border="1" applyAlignment="1">
      <alignment vertical="center"/>
    </xf>
    <xf numFmtId="0" fontId="6" fillId="5" borderId="4" xfId="2" applyFont="1" applyFill="1" applyBorder="1" applyAlignment="1">
      <alignment horizontal="left" vertical="center"/>
    </xf>
    <xf numFmtId="0" fontId="6" fillId="2" borderId="8" xfId="2" applyFont="1" applyFill="1" applyBorder="1" applyAlignment="1">
      <alignment vertical="center"/>
    </xf>
    <xf numFmtId="0" fontId="3" fillId="0" borderId="8" xfId="2" applyFont="1" applyBorder="1" applyAlignment="1">
      <alignment horizontal="left" vertical="center"/>
    </xf>
    <xf numFmtId="0" fontId="6" fillId="5" borderId="8" xfId="2" applyFont="1" applyFill="1" applyBorder="1" applyAlignment="1">
      <alignment horizontal="left" vertical="center"/>
    </xf>
    <xf numFmtId="0" fontId="17" fillId="0" borderId="8" xfId="2" applyFont="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Alignment="1">
      <alignment horizontal="left" vertical="center" wrapText="1"/>
    </xf>
    <xf numFmtId="0" fontId="18" fillId="4" borderId="0" xfId="2" applyFont="1" applyFill="1" applyAlignment="1">
      <alignment horizontal="left" vertical="center" wrapText="1"/>
    </xf>
    <xf numFmtId="0" fontId="6" fillId="2" borderId="0" xfId="2" applyFont="1" applyFill="1" applyAlignment="1">
      <alignment horizontal="left" vertical="center"/>
    </xf>
    <xf numFmtId="0" fontId="3" fillId="0" borderId="6" xfId="2" applyFont="1" applyBorder="1" applyAlignment="1">
      <alignment horizontal="left" vertical="center" wrapText="1"/>
    </xf>
    <xf numFmtId="0" fontId="5" fillId="0" borderId="6" xfId="2" applyFont="1" applyBorder="1" applyAlignment="1">
      <alignment horizontal="left" vertical="center" wrapText="1"/>
    </xf>
    <xf numFmtId="0" fontId="4" fillId="0" borderId="8" xfId="2" applyFont="1" applyBorder="1" applyAlignment="1">
      <alignment horizontal="left" vertical="center"/>
    </xf>
    <xf numFmtId="0" fontId="5" fillId="0" borderId="8" xfId="2" applyFont="1" applyBorder="1" applyAlignment="1">
      <alignment horizontal="left" vertical="center"/>
    </xf>
    <xf numFmtId="0" fontId="6" fillId="2" borderId="8" xfId="2" applyFont="1" applyFill="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4" fillId="0" borderId="6" xfId="2" applyFont="1" applyBorder="1" applyAlignment="1">
      <alignment horizontal="left" vertical="center"/>
    </xf>
    <xf numFmtId="0" fontId="3" fillId="0" borderId="6" xfId="2" applyFont="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Border="1" applyAlignment="1">
      <alignment horizontal="left" vertical="center"/>
    </xf>
    <xf numFmtId="0" fontId="16" fillId="0" borderId="8" xfId="2" applyFont="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8" fillId="0" borderId="10" xfId="1" applyFont="1" applyFill="1" applyBorder="1" applyAlignment="1">
      <alignment horizontal="left" vertical="center" wrapText="1" indent="3"/>
    </xf>
    <xf numFmtId="0" fontId="17" fillId="0" borderId="10" xfId="2" applyFont="1" applyBorder="1" applyAlignment="1">
      <alignment horizontal="left" vertical="center" wrapText="1"/>
    </xf>
    <xf numFmtId="0" fontId="7" fillId="0" borderId="8" xfId="2" applyFont="1" applyBorder="1" applyAlignment="1">
      <alignment horizontal="left" vertical="center" indent="1"/>
    </xf>
    <xf numFmtId="0" fontId="7" fillId="0" borderId="8" xfId="2" applyFont="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14" fillId="0" borderId="7"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17" fillId="0" borderId="15" xfId="2" applyFont="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Border="1" applyAlignment="1">
      <alignment horizontal="left" vertical="center"/>
    </xf>
    <xf numFmtId="0" fontId="6" fillId="0" borderId="8" xfId="0" applyFont="1" applyBorder="1" applyAlignment="1">
      <alignment wrapText="1"/>
    </xf>
    <xf numFmtId="0" fontId="7" fillId="0" borderId="8" xfId="2" applyFont="1" applyBorder="1" applyAlignment="1">
      <alignment horizontal="left" vertical="center" wrapText="1"/>
    </xf>
    <xf numFmtId="0" fontId="7" fillId="0" borderId="15" xfId="2" applyFont="1" applyBorder="1" applyAlignment="1">
      <alignment horizontal="left" vertical="center" wrapText="1"/>
    </xf>
    <xf numFmtId="0" fontId="18" fillId="0" borderId="8" xfId="2" applyFont="1" applyBorder="1" applyAlignment="1">
      <alignment horizontal="left" vertical="center" wrapText="1"/>
    </xf>
    <xf numFmtId="0" fontId="5" fillId="0" borderId="5" xfId="2" applyFont="1" applyBorder="1" applyAlignment="1">
      <alignment horizontal="left" vertical="center" wrapText="1"/>
    </xf>
    <xf numFmtId="0" fontId="4" fillId="0" borderId="6" xfId="2" applyFont="1" applyBorder="1" applyAlignment="1">
      <alignment horizontal="left" vertical="center" wrapText="1"/>
    </xf>
    <xf numFmtId="0" fontId="7" fillId="0" borderId="8" xfId="2" applyFont="1" applyBorder="1" applyAlignment="1">
      <alignment vertical="center"/>
    </xf>
    <xf numFmtId="0" fontId="15" fillId="0" borderId="8" xfId="0" applyFont="1" applyBorder="1" applyAlignment="1">
      <alignment vertical="center"/>
    </xf>
    <xf numFmtId="0" fontId="15" fillId="0" borderId="8" xfId="0" applyFont="1" applyBorder="1" applyAlignment="1">
      <alignment vertical="center" wrapText="1"/>
    </xf>
    <xf numFmtId="0" fontId="6" fillId="0" borderId="8" xfId="0" applyFont="1" applyBorder="1" applyAlignment="1">
      <alignment vertical="center"/>
    </xf>
    <xf numFmtId="0" fontId="4" fillId="0" borderId="6" xfId="2" applyFont="1" applyBorder="1" applyAlignment="1">
      <alignment vertical="center"/>
    </xf>
    <xf numFmtId="0" fontId="7" fillId="3" borderId="8" xfId="2" applyFont="1" applyFill="1" applyBorder="1" applyAlignment="1">
      <alignment horizontal="center" vertical="center" wrapText="1"/>
    </xf>
    <xf numFmtId="0" fontId="6" fillId="0" borderId="8" xfId="2" applyFont="1" applyBorder="1" applyAlignment="1">
      <alignment horizontal="center" vertical="center"/>
    </xf>
    <xf numFmtId="0" fontId="17" fillId="0" borderId="0" xfId="2" applyFont="1" applyAlignment="1">
      <alignment horizontal="left" vertical="center"/>
    </xf>
    <xf numFmtId="0" fontId="15" fillId="0" borderId="0" xfId="2" applyFont="1" applyAlignment="1">
      <alignment horizontal="left" vertical="center"/>
    </xf>
    <xf numFmtId="0" fontId="14" fillId="0" borderId="0" xfId="2" applyFont="1" applyAlignment="1">
      <alignment horizontal="left" vertical="center"/>
    </xf>
    <xf numFmtId="0" fontId="27" fillId="0" borderId="0" xfId="2" applyFont="1" applyAlignment="1">
      <alignment vertical="center"/>
    </xf>
    <xf numFmtId="0" fontId="15" fillId="0" borderId="0" xfId="2" applyFont="1" applyAlignment="1">
      <alignment vertical="center"/>
    </xf>
    <xf numFmtId="165" fontId="6" fillId="0" borderId="0" xfId="5" applyFont="1" applyFill="1" applyAlignment="1">
      <alignment horizontal="left" vertical="center"/>
    </xf>
    <xf numFmtId="165" fontId="15" fillId="0" borderId="0" xfId="5" applyFont="1" applyFill="1" applyAlignment="1">
      <alignment horizontal="left" vertical="center"/>
    </xf>
    <xf numFmtId="0" fontId="15" fillId="8" borderId="27" xfId="2" applyFont="1" applyFill="1" applyBorder="1" applyAlignment="1">
      <alignment vertical="center"/>
    </xf>
    <xf numFmtId="0" fontId="15" fillId="6" borderId="28" xfId="2" applyFont="1" applyFill="1" applyBorder="1" applyAlignment="1">
      <alignment vertical="center"/>
    </xf>
    <xf numFmtId="0" fontId="15" fillId="8" borderId="29" xfId="2" applyFont="1" applyFill="1" applyBorder="1" applyAlignment="1">
      <alignment vertical="center"/>
    </xf>
    <xf numFmtId="166" fontId="15" fillId="0" borderId="0" xfId="5" applyNumberFormat="1" applyFont="1" applyFill="1" applyAlignment="1">
      <alignment horizontal="left" vertical="center"/>
    </xf>
    <xf numFmtId="0" fontId="6" fillId="0" borderId="0" xfId="6" applyFont="1"/>
    <xf numFmtId="0" fontId="7" fillId="0" borderId="30" xfId="2" applyFont="1" applyBorder="1" applyAlignment="1" applyProtection="1">
      <alignment vertical="center"/>
      <protection locked="0"/>
    </xf>
    <xf numFmtId="0" fontId="15" fillId="0" borderId="31" xfId="2" applyFont="1" applyBorder="1" applyAlignment="1">
      <alignment horizontal="left" vertical="center"/>
    </xf>
    <xf numFmtId="0" fontId="7" fillId="0" borderId="32" xfId="2" applyFont="1" applyBorder="1" applyAlignment="1">
      <alignment vertical="center"/>
    </xf>
    <xf numFmtId="0" fontId="15" fillId="0" borderId="33" xfId="2" applyFont="1" applyBorder="1" applyAlignment="1">
      <alignment horizontal="left" vertical="center"/>
    </xf>
    <xf numFmtId="0" fontId="6" fillId="0" borderId="0" xfId="2" applyFont="1" applyAlignment="1">
      <alignment horizontal="right" vertical="center"/>
    </xf>
    <xf numFmtId="0" fontId="41" fillId="0" borderId="0" xfId="7" applyFont="1"/>
    <xf numFmtId="165" fontId="6" fillId="0" borderId="0" xfId="5" applyFont="1"/>
    <xf numFmtId="0" fontId="14" fillId="9" borderId="31" xfId="6" applyFont="1" applyFill="1" applyBorder="1" applyAlignment="1">
      <alignment vertical="center"/>
    </xf>
    <xf numFmtId="0" fontId="16" fillId="0" borderId="0" xfId="2" applyFont="1" applyAlignment="1">
      <alignment vertical="center"/>
    </xf>
    <xf numFmtId="165" fontId="6" fillId="0" borderId="0" xfId="5" applyFont="1" applyAlignment="1">
      <alignment horizontal="right"/>
    </xf>
    <xf numFmtId="165" fontId="6" fillId="0" borderId="0" xfId="6" applyNumberFormat="1" applyFont="1"/>
    <xf numFmtId="0" fontId="41" fillId="0" borderId="0" xfId="7" applyNumberFormat="1" applyFont="1"/>
    <xf numFmtId="164" fontId="6" fillId="0" borderId="0" xfId="6" applyNumberFormat="1" applyFont="1"/>
    <xf numFmtId="0" fontId="15" fillId="0" borderId="0" xfId="6" applyFont="1"/>
    <xf numFmtId="0" fontId="42" fillId="0" borderId="40" xfId="6" applyFont="1" applyBorder="1"/>
    <xf numFmtId="165" fontId="14" fillId="0" borderId="41" xfId="5" applyFont="1" applyBorder="1"/>
    <xf numFmtId="0" fontId="43" fillId="0" borderId="0" xfId="6" applyFont="1"/>
    <xf numFmtId="0" fontId="14" fillId="6" borderId="0" xfId="6" applyFont="1" applyFill="1" applyAlignment="1">
      <alignment vertical="center"/>
    </xf>
    <xf numFmtId="0" fontId="15" fillId="6" borderId="0" xfId="2" applyFont="1" applyFill="1" applyAlignment="1">
      <alignment horizontal="left" vertical="center"/>
    </xf>
    <xf numFmtId="165" fontId="15" fillId="6" borderId="0" xfId="5" applyFont="1" applyFill="1" applyBorder="1" applyAlignment="1">
      <alignment horizontal="left" vertical="center"/>
    </xf>
    <xf numFmtId="0" fontId="14" fillId="6" borderId="25" xfId="2" applyFont="1" applyFill="1" applyBorder="1" applyAlignment="1">
      <alignment horizontal="left" vertical="center"/>
    </xf>
    <xf numFmtId="165" fontId="14" fillId="6" borderId="25" xfId="5" applyFont="1" applyFill="1" applyBorder="1" applyAlignment="1">
      <alignment horizontal="left" vertical="center"/>
    </xf>
    <xf numFmtId="0" fontId="15" fillId="6" borderId="25" xfId="2" applyFont="1" applyFill="1" applyBorder="1" applyAlignment="1">
      <alignment horizontal="left" vertical="center"/>
    </xf>
    <xf numFmtId="165" fontId="15" fillId="6" borderId="25" xfId="5" applyFont="1" applyFill="1" applyBorder="1" applyAlignment="1">
      <alignment horizontal="left" vertical="center"/>
    </xf>
    <xf numFmtId="0" fontId="15" fillId="6" borderId="25" xfId="6" applyFont="1" applyFill="1" applyBorder="1"/>
    <xf numFmtId="0" fontId="15" fillId="6" borderId="42" xfId="2" applyFont="1" applyFill="1" applyBorder="1" applyAlignment="1">
      <alignment horizontal="left" vertical="center"/>
    </xf>
    <xf numFmtId="165" fontId="15" fillId="6" borderId="42" xfId="5" applyFont="1" applyFill="1" applyBorder="1" applyAlignment="1">
      <alignment horizontal="left" vertical="center"/>
    </xf>
    <xf numFmtId="164" fontId="43" fillId="0" borderId="0" xfId="6" applyNumberFormat="1" applyFont="1"/>
    <xf numFmtId="166" fontId="43" fillId="0" borderId="0" xfId="6" applyNumberFormat="1" applyFont="1"/>
    <xf numFmtId="0" fontId="14" fillId="0" borderId="44" xfId="6" applyFont="1" applyBorder="1"/>
    <xf numFmtId="165" fontId="14" fillId="0" borderId="0" xfId="5" applyFont="1" applyBorder="1"/>
    <xf numFmtId="0" fontId="14" fillId="0" borderId="0" xfId="6" applyFont="1"/>
    <xf numFmtId="0" fontId="14" fillId="0" borderId="40" xfId="6" applyFont="1" applyBorder="1"/>
    <xf numFmtId="166" fontId="6" fillId="0" borderId="0" xfId="5" applyNumberFormat="1" applyFont="1"/>
    <xf numFmtId="0" fontId="47" fillId="0" borderId="0" xfId="2" applyFont="1" applyAlignment="1">
      <alignment horizontal="left" vertical="center"/>
    </xf>
    <xf numFmtId="0" fontId="48" fillId="0" borderId="0" xfId="2" applyFont="1" applyAlignment="1">
      <alignment horizontal="left" vertical="center"/>
    </xf>
    <xf numFmtId="0" fontId="49" fillId="0" borderId="0" xfId="2" applyFont="1" applyAlignment="1">
      <alignment horizontal="left" vertical="center"/>
    </xf>
    <xf numFmtId="0" fontId="49" fillId="3" borderId="45" xfId="2" applyFont="1" applyFill="1" applyBorder="1" applyAlignment="1">
      <alignment horizontal="left" vertical="center"/>
    </xf>
    <xf numFmtId="0" fontId="6" fillId="10" borderId="0" xfId="2" applyFont="1" applyFill="1" applyAlignment="1">
      <alignment horizontal="left" vertical="center"/>
    </xf>
    <xf numFmtId="0" fontId="50" fillId="2" borderId="45" xfId="2" applyFont="1" applyFill="1" applyBorder="1" applyAlignment="1">
      <alignment horizontal="left" vertical="center"/>
    </xf>
    <xf numFmtId="0" fontId="50" fillId="0" borderId="45" xfId="2" applyFont="1" applyBorder="1" applyAlignment="1">
      <alignment horizontal="left" vertical="center"/>
    </xf>
    <xf numFmtId="0" fontId="48" fillId="0" borderId="0" xfId="2" quotePrefix="1" applyFont="1" applyAlignment="1">
      <alignment horizontal="left" vertical="center"/>
    </xf>
    <xf numFmtId="0" fontId="24" fillId="0" borderId="0" xfId="2" applyFont="1" applyAlignment="1" applyProtection="1">
      <alignment vertical="center"/>
      <protection locked="0"/>
    </xf>
    <xf numFmtId="0" fontId="48" fillId="0" borderId="0" xfId="2" applyFont="1" applyAlignment="1">
      <alignment vertical="center"/>
    </xf>
    <xf numFmtId="0" fontId="51" fillId="0" borderId="0" xfId="2" applyFont="1" applyAlignment="1">
      <alignment horizontal="left" vertical="center"/>
    </xf>
    <xf numFmtId="0" fontId="4" fillId="0" borderId="31" xfId="2" applyFont="1" applyBorder="1" applyAlignment="1" applyProtection="1">
      <alignment horizontal="left" vertical="center"/>
      <protection locked="0"/>
    </xf>
    <xf numFmtId="0" fontId="3" fillId="0" borderId="31" xfId="2" applyFont="1" applyBorder="1" applyAlignment="1">
      <alignment horizontal="left" vertical="center"/>
    </xf>
    <xf numFmtId="0" fontId="4" fillId="0" borderId="31" xfId="2" applyFont="1" applyBorder="1" applyAlignment="1">
      <alignment horizontal="left" vertical="center"/>
    </xf>
    <xf numFmtId="0" fontId="5" fillId="0" borderId="31" xfId="2" applyFont="1" applyBorder="1" applyAlignment="1">
      <alignment horizontal="left" vertical="center"/>
    </xf>
    <xf numFmtId="0" fontId="52" fillId="0" borderId="39" xfId="2" applyFont="1" applyBorder="1" applyAlignment="1">
      <alignment vertical="center"/>
    </xf>
    <xf numFmtId="0" fontId="16" fillId="0" borderId="30" xfId="2" applyFont="1" applyBorder="1" applyAlignment="1" applyProtection="1">
      <alignment vertical="center"/>
      <protection locked="0"/>
    </xf>
    <xf numFmtId="0" fontId="6" fillId="0" borderId="31" xfId="2" applyFont="1" applyBorder="1" applyAlignment="1">
      <alignment horizontal="left" vertical="center"/>
    </xf>
    <xf numFmtId="0" fontId="7" fillId="0" borderId="31" xfId="2" applyFont="1" applyBorder="1" applyAlignment="1">
      <alignment horizontal="left" vertical="center"/>
    </xf>
    <xf numFmtId="0" fontId="53" fillId="0" borderId="0" xfId="2" applyFont="1" applyAlignment="1">
      <alignment horizontal="left" vertical="center"/>
    </xf>
    <xf numFmtId="0" fontId="7" fillId="0" borderId="39" xfId="2" applyFont="1" applyBorder="1" applyAlignment="1" applyProtection="1">
      <alignment horizontal="left" vertical="center" indent="2"/>
      <protection locked="0"/>
    </xf>
    <xf numFmtId="0" fontId="7" fillId="3" borderId="46" xfId="2" applyFont="1" applyFill="1" applyBorder="1" applyAlignment="1">
      <alignment vertical="center"/>
    </xf>
    <xf numFmtId="0" fontId="15" fillId="2" borderId="47" xfId="2" applyFont="1" applyFill="1" applyBorder="1" applyAlignment="1">
      <alignment horizontal="left" vertical="center"/>
    </xf>
    <xf numFmtId="0" fontId="7" fillId="0" borderId="46" xfId="2" applyFont="1" applyBorder="1" applyAlignment="1">
      <alignment vertical="center"/>
    </xf>
    <xf numFmtId="0" fontId="7" fillId="0" borderId="30" xfId="2" applyFont="1" applyBorder="1" applyAlignment="1" applyProtection="1">
      <alignment horizontal="left" vertical="center" indent="2"/>
      <protection locked="0"/>
    </xf>
    <xf numFmtId="0" fontId="15" fillId="2" borderId="33" xfId="2" applyFont="1" applyFill="1" applyBorder="1" applyAlignment="1">
      <alignment horizontal="left" vertical="center"/>
    </xf>
    <xf numFmtId="167" fontId="7" fillId="3" borderId="46" xfId="2" applyNumberFormat="1" applyFont="1" applyFill="1" applyBorder="1" applyAlignment="1">
      <alignment vertical="center"/>
    </xf>
    <xf numFmtId="0" fontId="6" fillId="11" borderId="44" xfId="2" applyFont="1" applyFill="1" applyBorder="1" applyAlignment="1">
      <alignment horizontal="left" vertical="center"/>
    </xf>
    <xf numFmtId="0" fontId="7" fillId="0" borderId="39" xfId="2" applyFont="1" applyBorder="1" applyAlignment="1" applyProtection="1">
      <alignment horizontal="left" vertical="center" wrapText="1" indent="2"/>
      <protection locked="0"/>
    </xf>
    <xf numFmtId="0" fontId="7" fillId="3" borderId="0" xfId="2" applyFont="1" applyFill="1" applyAlignment="1">
      <alignment vertical="center"/>
    </xf>
    <xf numFmtId="167" fontId="7" fillId="3" borderId="0" xfId="2" applyNumberFormat="1" applyFont="1" applyFill="1" applyAlignment="1">
      <alignment vertical="center"/>
    </xf>
    <xf numFmtId="0" fontId="54" fillId="3" borderId="28" xfId="2" applyFont="1" applyFill="1" applyBorder="1" applyAlignment="1">
      <alignment vertical="center"/>
    </xf>
    <xf numFmtId="0" fontId="7" fillId="0" borderId="48" xfId="2" applyFont="1" applyBorder="1" applyAlignment="1" applyProtection="1">
      <alignment horizontal="left" vertical="center" wrapText="1" indent="2"/>
      <protection locked="0"/>
    </xf>
    <xf numFmtId="0" fontId="15" fillId="0" borderId="25" xfId="2" applyFont="1" applyBorder="1" applyAlignment="1">
      <alignment horizontal="left" vertical="center"/>
    </xf>
    <xf numFmtId="0" fontId="15" fillId="2" borderId="25" xfId="2" applyFont="1" applyFill="1" applyBorder="1" applyAlignment="1">
      <alignment horizontal="left" vertical="center"/>
    </xf>
    <xf numFmtId="0" fontId="15" fillId="2" borderId="0" xfId="2" applyFont="1" applyFill="1" applyAlignment="1">
      <alignment horizontal="left" vertical="center"/>
    </xf>
    <xf numFmtId="0" fontId="15" fillId="0" borderId="48" xfId="2" applyFont="1" applyBorder="1" applyAlignment="1">
      <alignment horizontal="left" vertical="center"/>
    </xf>
    <xf numFmtId="0" fontId="15" fillId="2" borderId="49" xfId="2" applyFont="1" applyFill="1" applyBorder="1" applyAlignment="1">
      <alignment horizontal="left" vertical="center"/>
    </xf>
    <xf numFmtId="0" fontId="22" fillId="3" borderId="31" xfId="3" applyFont="1" applyFill="1" applyBorder="1" applyAlignment="1">
      <alignment vertical="center"/>
    </xf>
    <xf numFmtId="0" fontId="55" fillId="2" borderId="31" xfId="2" applyFont="1" applyFill="1" applyBorder="1" applyAlignment="1">
      <alignment vertical="center"/>
    </xf>
    <xf numFmtId="0" fontId="23" fillId="0" borderId="50" xfId="4" applyFont="1" applyFill="1" applyBorder="1" applyAlignment="1" applyProtection="1">
      <alignment vertical="center"/>
      <protection locked="0"/>
    </xf>
    <xf numFmtId="0" fontId="6" fillId="0" borderId="51" xfId="2" applyFont="1" applyBorder="1" applyAlignment="1">
      <alignment horizontal="left" vertical="center"/>
    </xf>
    <xf numFmtId="0" fontId="7" fillId="0" borderId="0" xfId="2" applyFont="1" applyAlignment="1">
      <alignment vertical="center"/>
    </xf>
    <xf numFmtId="0" fontId="6" fillId="0" borderId="44" xfId="2" applyFont="1" applyBorder="1" applyAlignment="1">
      <alignment horizontal="left" vertical="center"/>
    </xf>
    <xf numFmtId="0" fontId="55" fillId="0" borderId="0" xfId="2" applyFont="1" applyAlignment="1">
      <alignment vertical="center"/>
    </xf>
    <xf numFmtId="0" fontId="52" fillId="0" borderId="0" xfId="2" applyFont="1" applyAlignment="1">
      <alignment vertical="center"/>
    </xf>
    <xf numFmtId="0" fontId="7" fillId="0" borderId="0" xfId="2" applyFont="1" applyAlignment="1">
      <alignment horizontal="left" vertical="center" indent="1"/>
    </xf>
    <xf numFmtId="0" fontId="7" fillId="3" borderId="38" xfId="2" applyFont="1" applyFill="1" applyBorder="1" applyAlignment="1">
      <alignment vertical="center" wrapText="1"/>
    </xf>
    <xf numFmtId="0" fontId="55" fillId="2" borderId="38" xfId="2" applyFont="1" applyFill="1" applyBorder="1" applyAlignment="1">
      <alignment vertical="center"/>
    </xf>
    <xf numFmtId="0" fontId="7" fillId="0" borderId="31" xfId="2" applyFont="1" applyBorder="1" applyAlignment="1">
      <alignment horizontal="left" vertical="center" indent="1"/>
    </xf>
    <xf numFmtId="0" fontId="37" fillId="3" borderId="28" xfId="3" applyFont="1" applyFill="1" applyBorder="1" applyAlignment="1">
      <alignment vertical="center" wrapText="1"/>
    </xf>
    <xf numFmtId="0" fontId="55" fillId="2" borderId="0" xfId="2" applyFont="1" applyFill="1" applyAlignment="1">
      <alignment vertical="center"/>
    </xf>
    <xf numFmtId="0" fontId="10" fillId="0" borderId="39" xfId="2" applyFont="1" applyBorder="1" applyAlignment="1" applyProtection="1">
      <alignment horizontal="left" vertical="center" indent="2"/>
      <protection locked="0"/>
    </xf>
    <xf numFmtId="0" fontId="7" fillId="0" borderId="39" xfId="2" applyFont="1" applyBorder="1" applyAlignment="1" applyProtection="1">
      <alignment horizontal="left" vertical="center" indent="4"/>
      <protection locked="0"/>
    </xf>
    <xf numFmtId="0" fontId="7" fillId="0" borderId="39" xfId="2" applyFont="1" applyBorder="1" applyAlignment="1" applyProtection="1">
      <alignment horizontal="left" vertical="center" indent="6"/>
      <protection locked="0"/>
    </xf>
    <xf numFmtId="0" fontId="15" fillId="0" borderId="52" xfId="2" applyFont="1" applyBorder="1" applyAlignment="1">
      <alignment horizontal="left" vertical="center"/>
    </xf>
    <xf numFmtId="0" fontId="15" fillId="2" borderId="28" xfId="2" applyFont="1" applyFill="1" applyBorder="1" applyAlignment="1">
      <alignment horizontal="left" vertical="center"/>
    </xf>
    <xf numFmtId="0" fontId="56" fillId="0" borderId="25" xfId="4" applyFont="1" applyFill="1" applyBorder="1" applyAlignment="1" applyProtection="1">
      <alignment horizontal="left" vertical="center" indent="2"/>
      <protection locked="0"/>
    </xf>
    <xf numFmtId="0" fontId="7" fillId="3" borderId="25" xfId="2" applyFont="1" applyFill="1" applyBorder="1" applyAlignment="1">
      <alignment vertical="center"/>
    </xf>
    <xf numFmtId="0" fontId="7" fillId="0" borderId="0" xfId="2" applyFont="1" applyAlignment="1" applyProtection="1">
      <alignment horizontal="left" vertical="center" indent="4"/>
      <protection locked="0"/>
    </xf>
    <xf numFmtId="168" fontId="7" fillId="3" borderId="0" xfId="5" applyNumberFormat="1" applyFont="1" applyFill="1" applyBorder="1" applyAlignment="1">
      <alignment vertical="center"/>
    </xf>
    <xf numFmtId="0" fontId="7" fillId="0" borderId="31" xfId="2" applyFont="1" applyBorder="1" applyAlignment="1" applyProtection="1">
      <alignment horizontal="left" vertical="center" indent="4"/>
      <protection locked="0"/>
    </xf>
    <xf numFmtId="0" fontId="37" fillId="3" borderId="31" xfId="3" applyFont="1" applyFill="1" applyBorder="1" applyAlignment="1">
      <alignment vertical="center" wrapText="1"/>
    </xf>
    <xf numFmtId="0" fontId="15" fillId="2" borderId="31" xfId="2" applyFont="1" applyFill="1" applyBorder="1" applyAlignment="1">
      <alignment horizontal="left" vertical="center"/>
    </xf>
    <xf numFmtId="0" fontId="23" fillId="0" borderId="30" xfId="4" applyFont="1" applyFill="1" applyBorder="1" applyAlignment="1" applyProtection="1">
      <alignment horizontal="left" vertical="center" wrapText="1"/>
      <protection locked="0"/>
    </xf>
    <xf numFmtId="0" fontId="7" fillId="0" borderId="31" xfId="2" applyFont="1" applyBorder="1" applyAlignment="1">
      <alignment vertical="center"/>
    </xf>
    <xf numFmtId="0" fontId="7" fillId="0" borderId="30" xfId="2" applyFont="1" applyBorder="1" applyAlignment="1" applyProtection="1">
      <alignment horizontal="left" vertical="center" indent="4"/>
      <protection locked="0"/>
    </xf>
    <xf numFmtId="0" fontId="16" fillId="0" borderId="51" xfId="2" applyFont="1" applyBorder="1" applyAlignment="1" applyProtection="1">
      <alignment vertical="center"/>
      <protection locked="0"/>
    </xf>
    <xf numFmtId="0" fontId="20" fillId="0" borderId="44" xfId="2" applyFont="1" applyBorder="1" applyAlignment="1">
      <alignment horizontal="left" vertical="center"/>
    </xf>
    <xf numFmtId="0" fontId="57" fillId="0" borderId="44" xfId="2" applyFont="1" applyBorder="1" applyAlignment="1">
      <alignment vertical="center"/>
    </xf>
    <xf numFmtId="0" fontId="58" fillId="0" borderId="0" xfId="2" applyFont="1" applyAlignment="1">
      <alignment vertical="center"/>
    </xf>
    <xf numFmtId="0" fontId="59" fillId="0" borderId="0" xfId="2" applyFont="1" applyAlignment="1">
      <alignment vertical="center"/>
    </xf>
    <xf numFmtId="0" fontId="6" fillId="3" borderId="0" xfId="2" applyFont="1" applyFill="1" applyAlignment="1">
      <alignment horizontal="right" vertical="center"/>
    </xf>
    <xf numFmtId="0" fontId="7" fillId="6" borderId="0" xfId="2" applyFont="1" applyFill="1" applyAlignment="1">
      <alignment horizontal="left" vertical="center"/>
    </xf>
    <xf numFmtId="0" fontId="6" fillId="6" borderId="0" xfId="2" applyFont="1" applyFill="1" applyAlignment="1">
      <alignment horizontal="left" vertical="center"/>
    </xf>
    <xf numFmtId="0" fontId="6" fillId="6" borderId="0" xfId="2" applyFont="1" applyFill="1" applyAlignment="1">
      <alignment vertical="center"/>
    </xf>
    <xf numFmtId="0" fontId="29" fillId="6" borderId="0" xfId="2" applyFont="1" applyFill="1" applyAlignment="1">
      <alignment vertical="center"/>
    </xf>
    <xf numFmtId="0" fontId="10" fillId="6" borderId="0" xfId="2" applyFont="1" applyFill="1" applyAlignment="1">
      <alignment vertical="center"/>
    </xf>
    <xf numFmtId="0" fontId="62" fillId="0" borderId="0" xfId="6" applyFont="1"/>
    <xf numFmtId="0" fontId="10" fillId="10" borderId="0" xfId="2" applyFont="1" applyFill="1" applyAlignment="1">
      <alignment vertical="center"/>
    </xf>
    <xf numFmtId="0" fontId="22" fillId="10" borderId="0" xfId="4" applyFont="1" applyFill="1" applyBorder="1" applyAlignment="1"/>
    <xf numFmtId="0" fontId="50" fillId="2" borderId="45" xfId="2" applyFont="1" applyFill="1" applyBorder="1" applyAlignment="1">
      <alignment horizontal="left" vertical="center" wrapText="1"/>
    </xf>
    <xf numFmtId="0" fontId="49" fillId="10" borderId="0" xfId="2" applyFont="1" applyFill="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8" xfId="2" applyFont="1" applyFill="1" applyBorder="1" applyAlignment="1">
      <alignment vertical="center" wrapText="1"/>
    </xf>
    <xf numFmtId="0" fontId="15" fillId="0" borderId="0" xfId="2" applyFont="1" applyAlignment="1">
      <alignment vertical="center" wrapText="1"/>
    </xf>
    <xf numFmtId="0" fontId="20" fillId="6" borderId="24" xfId="2" applyFont="1" applyFill="1" applyBorder="1" applyAlignment="1">
      <alignment vertical="center" wrapText="1"/>
    </xf>
    <xf numFmtId="0" fontId="15" fillId="6" borderId="25" xfId="2" applyFont="1" applyFill="1" applyBorder="1" applyAlignment="1">
      <alignment vertical="center" wrapText="1"/>
    </xf>
    <xf numFmtId="0" fontId="15" fillId="6" borderId="59" xfId="2" applyFont="1" applyFill="1" applyBorder="1" applyAlignment="1">
      <alignment vertical="center" wrapText="1"/>
    </xf>
    <xf numFmtId="0" fontId="15" fillId="6" borderId="60" xfId="2" applyFont="1" applyFill="1" applyBorder="1" applyAlignment="1">
      <alignment vertical="center" wrapText="1"/>
    </xf>
    <xf numFmtId="0" fontId="15" fillId="6" borderId="0" xfId="2" applyFont="1" applyFill="1" applyAlignment="1">
      <alignment vertical="center" wrapText="1"/>
    </xf>
    <xf numFmtId="0" fontId="17" fillId="6" borderId="60" xfId="2" applyFont="1" applyFill="1" applyBorder="1" applyAlignment="1">
      <alignment vertical="center" wrapText="1"/>
    </xf>
    <xf numFmtId="0" fontId="17" fillId="6" borderId="61" xfId="2" applyFont="1" applyFill="1" applyBorder="1" applyAlignment="1">
      <alignment vertical="center" wrapText="1"/>
    </xf>
    <xf numFmtId="0" fontId="17" fillId="6" borderId="27" xfId="2" applyFont="1" applyFill="1" applyBorder="1" applyAlignment="1">
      <alignment vertical="center" wrapText="1"/>
    </xf>
    <xf numFmtId="0" fontId="15" fillId="6" borderId="28" xfId="2" applyFont="1" applyFill="1" applyBorder="1" applyAlignment="1">
      <alignment vertical="center" wrapText="1"/>
    </xf>
    <xf numFmtId="0" fontId="15" fillId="0" borderId="37" xfId="2" applyFont="1" applyBorder="1" applyAlignment="1">
      <alignment horizontal="left" vertical="center"/>
    </xf>
    <xf numFmtId="0" fontId="7" fillId="0" borderId="37" xfId="2" applyFont="1" applyBorder="1" applyAlignment="1">
      <alignment vertical="center"/>
    </xf>
    <xf numFmtId="0" fontId="6" fillId="0" borderId="0" xfId="6" applyFont="1" applyAlignment="1">
      <alignment wrapText="1"/>
    </xf>
    <xf numFmtId="0" fontId="64" fillId="0" borderId="0" xfId="2" applyFont="1" applyAlignment="1">
      <alignment horizontal="left" vertical="center"/>
    </xf>
    <xf numFmtId="0" fontId="10" fillId="0" borderId="8" xfId="2"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5" fillId="0" borderId="0" xfId="0" applyFont="1"/>
    <xf numFmtId="0" fontId="47" fillId="0" borderId="0" xfId="0" applyFont="1"/>
    <xf numFmtId="0" fontId="47" fillId="0" borderId="9" xfId="0" applyFont="1" applyBorder="1"/>
    <xf numFmtId="0" fontId="47" fillId="0" borderId="10" xfId="0" applyFont="1" applyBorder="1"/>
    <xf numFmtId="0" fontId="47" fillId="0" borderId="8" xfId="0" applyFont="1" applyBorder="1"/>
    <xf numFmtId="0" fontId="42" fillId="0" borderId="9" xfId="0" applyFont="1" applyBorder="1"/>
    <xf numFmtId="0" fontId="42" fillId="0" borderId="0" xfId="0" applyFont="1"/>
    <xf numFmtId="0" fontId="47" fillId="0" borderId="7" xfId="0" applyFont="1" applyBorder="1"/>
    <xf numFmtId="0" fontId="42" fillId="0" borderId="7" xfId="0" applyFont="1" applyBorder="1" applyAlignment="1">
      <alignment horizontal="left" vertical="center" wrapText="1"/>
    </xf>
    <xf numFmtId="0" fontId="42" fillId="0" borderId="7" xfId="0" applyFont="1" applyBorder="1"/>
    <xf numFmtId="0" fontId="47" fillId="0" borderId="15" xfId="0" applyFont="1" applyBorder="1"/>
    <xf numFmtId="0" fontId="47" fillId="0" borderId="10" xfId="0" applyFont="1" applyBorder="1" applyAlignment="1">
      <alignment wrapText="1"/>
    </xf>
    <xf numFmtId="169" fontId="47" fillId="0" borderId="10" xfId="0" applyNumberFormat="1" applyFont="1" applyBorder="1"/>
    <xf numFmtId="0" fontId="47" fillId="0" borderId="6" xfId="0" applyFont="1" applyBorder="1" applyAlignment="1">
      <alignment vertical="center"/>
    </xf>
    <xf numFmtId="0" fontId="47" fillId="0" borderId="8" xfId="0" applyFont="1" applyBorder="1" applyAlignment="1">
      <alignment vertical="center" wrapText="1"/>
    </xf>
    <xf numFmtId="0" fontId="47" fillId="0" borderId="10" xfId="0" applyFont="1" applyBorder="1" applyAlignment="1">
      <alignment vertical="center"/>
    </xf>
    <xf numFmtId="0" fontId="47" fillId="0" borderId="0" xfId="0" applyFont="1" applyAlignment="1">
      <alignment horizontal="left"/>
    </xf>
    <xf numFmtId="0" fontId="47" fillId="0" borderId="10" xfId="0" applyFont="1" applyBorder="1" applyAlignment="1">
      <alignment horizontal="left"/>
    </xf>
    <xf numFmtId="0" fontId="66" fillId="0" borderId="0" xfId="0" applyFont="1"/>
    <xf numFmtId="0" fontId="47" fillId="0" borderId="8" xfId="0" applyFont="1" applyBorder="1" applyAlignment="1">
      <alignment vertical="center"/>
    </xf>
    <xf numFmtId="0" fontId="42" fillId="0" borderId="7" xfId="0" applyFont="1" applyBorder="1" applyAlignment="1">
      <alignment vertical="center"/>
    </xf>
    <xf numFmtId="0" fontId="69" fillId="6" borderId="0" xfId="2" applyFont="1" applyFill="1" applyAlignment="1">
      <alignment vertical="center"/>
    </xf>
    <xf numFmtId="0" fontId="58" fillId="6" borderId="0" xfId="2" applyFont="1" applyFill="1" applyAlignment="1">
      <alignment vertical="center"/>
    </xf>
    <xf numFmtId="0" fontId="47" fillId="6" borderId="0" xfId="2" applyFont="1" applyFill="1" applyAlignment="1">
      <alignment horizontal="left" vertical="center"/>
    </xf>
    <xf numFmtId="0" fontId="58" fillId="6" borderId="0" xfId="2" applyFont="1" applyFill="1" applyAlignment="1">
      <alignment horizontal="left" vertical="center"/>
    </xf>
    <xf numFmtId="0" fontId="59" fillId="6" borderId="0" xfId="2" applyFont="1" applyFill="1" applyAlignment="1">
      <alignment horizontal="left" vertical="center"/>
    </xf>
    <xf numFmtId="0" fontId="70" fillId="6" borderId="0" xfId="2" applyFont="1" applyFill="1" applyAlignment="1">
      <alignment horizontal="left" vertical="center"/>
    </xf>
    <xf numFmtId="0" fontId="68" fillId="6" borderId="0" xfId="2" applyFont="1" applyFill="1" applyAlignment="1">
      <alignment vertical="center"/>
    </xf>
    <xf numFmtId="0" fontId="58" fillId="6" borderId="0" xfId="2" applyFont="1" applyFill="1" applyAlignment="1">
      <alignment vertical="center" wrapText="1"/>
    </xf>
    <xf numFmtId="0" fontId="70" fillId="6" borderId="0" xfId="2" applyFont="1" applyFill="1" applyAlignment="1">
      <alignment vertical="center"/>
    </xf>
    <xf numFmtId="0" fontId="59" fillId="6" borderId="0" xfId="2" applyFont="1" applyFill="1" applyAlignment="1">
      <alignment vertical="center"/>
    </xf>
    <xf numFmtId="0" fontId="71" fillId="0" borderId="0" xfId="2" applyFont="1" applyAlignment="1">
      <alignment horizontal="left" vertical="center"/>
    </xf>
    <xf numFmtId="0" fontId="6" fillId="12" borderId="0" xfId="2" applyFont="1" applyFill="1" applyAlignment="1">
      <alignment horizontal="left" vertical="center"/>
    </xf>
    <xf numFmtId="0" fontId="15" fillId="6" borderId="61" xfId="2" applyFont="1" applyFill="1" applyBorder="1" applyAlignment="1">
      <alignment vertical="center" wrapText="1"/>
    </xf>
    <xf numFmtId="0" fontId="53" fillId="0" borderId="8" xfId="0" applyFont="1" applyBorder="1" applyAlignment="1">
      <alignment vertical="center" wrapText="1"/>
    </xf>
    <xf numFmtId="0" fontId="10" fillId="0" borderId="8" xfId="2" applyFont="1" applyBorder="1" applyAlignment="1">
      <alignment vertical="center" wrapText="1"/>
    </xf>
    <xf numFmtId="0" fontId="7" fillId="0" borderId="10" xfId="2" applyFont="1" applyBorder="1" applyAlignment="1">
      <alignment vertical="center" wrapText="1"/>
    </xf>
    <xf numFmtId="0" fontId="47" fillId="0" borderId="28" xfId="0" applyFont="1" applyBorder="1"/>
    <xf numFmtId="0" fontId="6" fillId="0" borderId="10" xfId="2" applyFont="1" applyBorder="1" applyAlignment="1">
      <alignment vertical="center"/>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16" fillId="0" borderId="0" xfId="2" applyFont="1" applyAlignment="1">
      <alignment horizontal="left" vertical="center"/>
    </xf>
    <xf numFmtId="0" fontId="10" fillId="6" borderId="0" xfId="2" applyFont="1" applyFill="1" applyAlignment="1">
      <alignment horizontal="lef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23" fillId="6" borderId="0" xfId="4" applyFont="1" applyFill="1" applyBorder="1" applyAlignment="1">
      <alignment horizontal="center" vertical="center"/>
    </xf>
    <xf numFmtId="0" fontId="24" fillId="6" borderId="0" xfId="2" applyFont="1" applyFill="1" applyAlignment="1">
      <alignment vertical="center"/>
    </xf>
    <xf numFmtId="0" fontId="10" fillId="0" borderId="0" xfId="2" applyFont="1" applyAlignment="1">
      <alignment vertical="center"/>
    </xf>
    <xf numFmtId="0" fontId="37" fillId="6" borderId="0" xfId="4" applyFont="1" applyFill="1" applyAlignment="1"/>
    <xf numFmtId="0" fontId="38" fillId="6" borderId="0" xfId="6" applyFont="1" applyFill="1" applyAlignment="1">
      <alignment vertical="center"/>
    </xf>
    <xf numFmtId="0" fontId="39" fillId="3" borderId="0" xfId="4" applyFont="1" applyFill="1" applyBorder="1" applyAlignment="1">
      <alignment horizontal="left" vertical="center" wrapText="1"/>
    </xf>
    <xf numFmtId="0" fontId="15" fillId="6" borderId="0" xfId="2" applyFont="1" applyFill="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44" fillId="6" borderId="0" xfId="6" applyFont="1" applyFill="1" applyAlignment="1">
      <alignment vertical="center"/>
    </xf>
    <xf numFmtId="0" fontId="42" fillId="0" borderId="16" xfId="0" applyFont="1" applyBorder="1" applyAlignment="1">
      <alignment horizontal="left" vertical="center" wrapText="1"/>
    </xf>
    <xf numFmtId="0" fontId="2" fillId="3" borderId="8" xfId="1" applyFill="1" applyBorder="1" applyAlignment="1">
      <alignment horizontal="center" vertical="center" wrapText="1"/>
    </xf>
    <xf numFmtId="0" fontId="72" fillId="13" borderId="0" xfId="4" applyFont="1" applyFill="1" applyBorder="1" applyAlignment="1">
      <alignment wrapText="1"/>
    </xf>
    <xf numFmtId="3" fontId="7" fillId="14" borderId="59" xfId="2" applyNumberFormat="1" applyFont="1" applyFill="1" applyBorder="1" applyAlignment="1">
      <alignment vertical="center" wrapText="1"/>
    </xf>
    <xf numFmtId="4" fontId="7" fillId="14" borderId="59" xfId="2" applyNumberFormat="1" applyFont="1" applyFill="1" applyBorder="1" applyAlignment="1">
      <alignment vertical="center" wrapText="1"/>
    </xf>
    <xf numFmtId="0" fontId="7" fillId="14" borderId="59" xfId="2" applyFont="1" applyFill="1" applyBorder="1" applyAlignment="1">
      <alignment vertical="center" wrapText="1"/>
    </xf>
    <xf numFmtId="3" fontId="7" fillId="14" borderId="61" xfId="2" applyNumberFormat="1" applyFont="1" applyFill="1" applyBorder="1" applyAlignment="1">
      <alignment vertical="center" wrapText="1"/>
    </xf>
    <xf numFmtId="0" fontId="72" fillId="14" borderId="59" xfId="4" applyFont="1" applyFill="1" applyBorder="1" applyAlignment="1">
      <alignment vertical="center" wrapText="1"/>
    </xf>
    <xf numFmtId="14" fontId="6" fillId="3" borderId="0" xfId="2" applyNumberFormat="1" applyFont="1" applyFill="1" applyAlignment="1">
      <alignment horizontal="right" vertical="center"/>
    </xf>
    <xf numFmtId="0" fontId="2" fillId="3" borderId="8" xfId="1" applyFill="1" applyBorder="1" applyAlignment="1">
      <alignment vertical="center" wrapText="1"/>
    </xf>
    <xf numFmtId="0" fontId="2" fillId="14" borderId="8" xfId="1" applyFill="1" applyBorder="1" applyAlignment="1">
      <alignment horizontal="center" vertical="center" wrapText="1"/>
    </xf>
    <xf numFmtId="0" fontId="7" fillId="14" borderId="59" xfId="2" applyFont="1" applyFill="1" applyBorder="1" applyAlignment="1">
      <alignment horizontal="center" vertical="center" wrapText="1"/>
    </xf>
    <xf numFmtId="166" fontId="73" fillId="0" borderId="0" xfId="2" applyNumberFormat="1" applyFont="1" applyAlignment="1">
      <alignment horizontal="left" vertical="center"/>
    </xf>
    <xf numFmtId="0" fontId="6" fillId="0" borderId="0" xfId="0" applyFont="1"/>
    <xf numFmtId="0" fontId="74" fillId="0" borderId="60" xfId="0" applyFont="1" applyBorder="1" applyAlignment="1">
      <alignment vertical="center" wrapText="1"/>
    </xf>
    <xf numFmtId="0" fontId="20" fillId="0" borderId="65" xfId="2" applyFont="1" applyBorder="1" applyAlignment="1">
      <alignment horizontal="left" vertical="center"/>
    </xf>
    <xf numFmtId="0" fontId="20" fillId="6" borderId="65" xfId="2" applyFont="1" applyFill="1" applyBorder="1" applyAlignment="1">
      <alignment horizontal="left" vertical="center"/>
    </xf>
    <xf numFmtId="0" fontId="20" fillId="6" borderId="0" xfId="2" applyFont="1" applyFill="1" applyAlignment="1">
      <alignment horizontal="left" vertical="center"/>
    </xf>
    <xf numFmtId="0" fontId="14" fillId="0" borderId="65" xfId="2" applyFont="1" applyBorder="1" applyAlignment="1">
      <alignment horizontal="left" vertical="center"/>
    </xf>
    <xf numFmtId="0" fontId="14" fillId="6" borderId="65" xfId="2" applyFont="1" applyFill="1" applyBorder="1" applyAlignment="1">
      <alignment horizontal="left" vertical="center"/>
    </xf>
    <xf numFmtId="0" fontId="14" fillId="6" borderId="0" xfId="2" applyFont="1" applyFill="1" applyAlignment="1">
      <alignment horizontal="left" vertical="center"/>
    </xf>
    <xf numFmtId="0" fontId="20" fillId="0" borderId="0" xfId="2" applyFont="1" applyAlignment="1">
      <alignment horizontal="left" vertical="center"/>
    </xf>
    <xf numFmtId="3" fontId="7" fillId="3" borderId="8" xfId="2" applyNumberFormat="1" applyFont="1" applyFill="1" applyBorder="1" applyAlignment="1">
      <alignment vertical="center" wrapText="1"/>
    </xf>
    <xf numFmtId="0" fontId="14" fillId="0" borderId="0" xfId="0" applyFont="1"/>
    <xf numFmtId="0" fontId="6" fillId="0" borderId="0" xfId="0" applyFont="1" applyAlignment="1">
      <alignment vertical="center" wrapText="1"/>
    </xf>
    <xf numFmtId="3" fontId="7" fillId="3" borderId="59" xfId="2" applyNumberFormat="1" applyFont="1" applyFill="1" applyBorder="1" applyAlignment="1">
      <alignment vertical="center" wrapText="1"/>
    </xf>
    <xf numFmtId="0" fontId="6" fillId="0" borderId="60" xfId="0" applyFont="1" applyBorder="1"/>
    <xf numFmtId="0" fontId="74" fillId="0" borderId="0" xfId="0" applyFont="1" applyAlignment="1">
      <alignment vertical="center" wrapText="1"/>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47" fillId="6" borderId="0" xfId="0" applyFont="1" applyFill="1" applyAlignment="1">
      <alignment wrapText="1"/>
    </xf>
    <xf numFmtId="0" fontId="17" fillId="6" borderId="59" xfId="2" applyFont="1" applyFill="1" applyBorder="1" applyAlignment="1">
      <alignment horizontal="left" vertical="center" wrapText="1"/>
    </xf>
    <xf numFmtId="0" fontId="10" fillId="6" borderId="0" xfId="2" applyFont="1" applyFill="1" applyAlignment="1">
      <alignment horizontal="left" vertical="center"/>
    </xf>
    <xf numFmtId="0" fontId="19" fillId="6" borderId="0" xfId="2" applyFont="1" applyFill="1" applyAlignment="1">
      <alignment horizontal="left" vertical="center"/>
    </xf>
    <xf numFmtId="0" fontId="8" fillId="6" borderId="0" xfId="2" applyFont="1" applyFill="1" applyAlignment="1">
      <alignment horizontal="left" vertical="center" wrapText="1" indent="3"/>
    </xf>
    <xf numFmtId="0" fontId="15" fillId="6" borderId="0" xfId="2" applyFont="1" applyFill="1" applyAlignment="1">
      <alignment horizontal="left" vertical="center" wrapText="1" indent="3"/>
    </xf>
    <xf numFmtId="0" fontId="36" fillId="6" borderId="0" xfId="4" applyFont="1" applyFill="1" applyAlignment="1"/>
    <xf numFmtId="0" fontId="10" fillId="0" borderId="53" xfId="2" applyFont="1" applyBorder="1" applyAlignment="1">
      <alignment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23" fillId="6" borderId="56" xfId="4" applyFont="1" applyFill="1" applyBorder="1" applyAlignment="1">
      <alignment horizontal="center" vertical="center"/>
    </xf>
    <xf numFmtId="0" fontId="10" fillId="0" borderId="57" xfId="2" applyFont="1" applyBorder="1" applyAlignment="1">
      <alignment vertical="center"/>
    </xf>
    <xf numFmtId="0" fontId="16" fillId="0" borderId="37" xfId="2" applyFont="1" applyBorder="1" applyAlignment="1">
      <alignment horizontal="left" vertical="center"/>
    </xf>
    <xf numFmtId="0" fontId="61" fillId="0" borderId="0" xfId="6" applyFont="1" applyAlignment="1">
      <alignment vertical="center"/>
    </xf>
    <xf numFmtId="0" fontId="16" fillId="0" borderId="0" xfId="2" applyFont="1" applyAlignment="1">
      <alignment horizontal="left" vertical="center"/>
    </xf>
    <xf numFmtId="0" fontId="60" fillId="0" borderId="0" xfId="4" applyFont="1" applyFill="1" applyBorder="1" applyAlignment="1">
      <alignment horizontal="center" vertical="center"/>
    </xf>
    <xf numFmtId="0" fontId="14" fillId="0" borderId="7" xfId="2" applyFont="1" applyBorder="1" applyAlignment="1">
      <alignment horizontal="left" vertical="center" wrapText="1"/>
    </xf>
    <xf numFmtId="0" fontId="42" fillId="0" borderId="7" xfId="0" applyFont="1" applyBorder="1" applyAlignment="1">
      <alignment wrapText="1"/>
    </xf>
    <xf numFmtId="0" fontId="6" fillId="2" borderId="15" xfId="2" applyFont="1" applyFill="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14" fillId="0" borderId="7" xfId="2" applyFont="1" applyBorder="1" applyAlignment="1">
      <alignment vertical="center" wrapText="1"/>
    </xf>
    <xf numFmtId="0" fontId="42" fillId="0" borderId="7" xfId="0" applyFont="1" applyBorder="1" applyAlignment="1">
      <alignment vertical="center" wrapText="1"/>
    </xf>
    <xf numFmtId="0" fontId="6" fillId="2" borderId="15" xfId="2" applyFont="1" applyFill="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7" xfId="0" applyFont="1" applyBorder="1" applyAlignment="1">
      <alignment horizontal="left" vertical="center" wrapText="1"/>
    </xf>
    <xf numFmtId="0" fontId="42" fillId="0" borderId="7"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6" fillId="2" borderId="64" xfId="2" applyFont="1" applyFill="1" applyBorder="1" applyAlignment="1">
      <alignment horizontal="center" vertical="center"/>
    </xf>
    <xf numFmtId="0" fontId="6" fillId="2" borderId="19" xfId="2" applyFont="1" applyFill="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6" fillId="2" borderId="22" xfId="2" applyFont="1" applyFill="1" applyBorder="1" applyAlignment="1">
      <alignment vertical="center"/>
    </xf>
    <xf numFmtId="0" fontId="6" fillId="2" borderId="22" xfId="2" applyFont="1" applyFill="1" applyBorder="1" applyAlignment="1">
      <alignment horizontal="left" vertical="center"/>
    </xf>
    <xf numFmtId="0" fontId="26" fillId="3" borderId="0" xfId="2" applyFont="1" applyFill="1" applyAlignment="1">
      <alignment vertical="center"/>
    </xf>
    <xf numFmtId="0" fontId="10" fillId="12" borderId="0" xfId="2" applyFont="1" applyFill="1" applyAlignment="1">
      <alignment horizontal="left" vertical="center"/>
    </xf>
    <xf numFmtId="0" fontId="24" fillId="6" borderId="0" xfId="2" applyFont="1" applyFill="1" applyAlignment="1">
      <alignment vertical="center"/>
    </xf>
    <xf numFmtId="0" fontId="25" fillId="6" borderId="0" xfId="2" applyFont="1" applyFill="1" applyAlignment="1">
      <alignment horizontal="left" vertical="center"/>
    </xf>
    <xf numFmtId="0" fontId="15" fillId="0" borderId="0" xfId="2" applyFont="1" applyAlignment="1">
      <alignment horizontal="left" vertical="center"/>
    </xf>
    <xf numFmtId="0" fontId="6" fillId="0" borderId="0" xfId="2" applyFont="1" applyAlignment="1">
      <alignment horizontal="left" vertical="center"/>
    </xf>
    <xf numFmtId="0" fontId="27" fillId="7" borderId="24" xfId="2" applyFont="1" applyFill="1" applyBorder="1" applyAlignment="1">
      <alignment horizontal="left" vertical="center"/>
    </xf>
    <xf numFmtId="0" fontId="27" fillId="7" borderId="25" xfId="2" applyFont="1" applyFill="1" applyBorder="1" applyAlignment="1">
      <alignment horizontal="left" vertical="center"/>
    </xf>
    <xf numFmtId="0" fontId="27" fillId="7" borderId="26" xfId="2" applyFont="1" applyFill="1" applyBorder="1" applyAlignment="1">
      <alignment horizontal="left" vertical="center"/>
    </xf>
    <xf numFmtId="0" fontId="23" fillId="6" borderId="34" xfId="4" applyFont="1" applyFill="1" applyBorder="1" applyAlignment="1">
      <alignment horizontal="center" vertical="center"/>
    </xf>
    <xf numFmtId="0" fontId="23" fillId="6" borderId="35" xfId="4" applyFont="1" applyFill="1" applyBorder="1" applyAlignment="1">
      <alignment horizontal="center" vertical="center"/>
    </xf>
    <xf numFmtId="0" fontId="23" fillId="6" borderId="36" xfId="4" applyFont="1" applyFill="1" applyBorder="1" applyAlignment="1">
      <alignment horizontal="center" vertical="center"/>
    </xf>
    <xf numFmtId="0" fontId="23" fillId="6" borderId="0" xfId="4" applyFont="1" applyFill="1" applyBorder="1" applyAlignment="1">
      <alignment horizontal="center" vertical="center"/>
    </xf>
    <xf numFmtId="0" fontId="8" fillId="6" borderId="0" xfId="6" applyFont="1" applyFill="1" applyAlignment="1">
      <alignment horizontal="left" vertical="center" wrapText="1" indent="3"/>
    </xf>
    <xf numFmtId="0" fontId="19" fillId="6" borderId="0" xfId="6" applyFont="1" applyFill="1" applyAlignment="1">
      <alignment vertical="center" wrapText="1"/>
    </xf>
    <xf numFmtId="0" fontId="15" fillId="6" borderId="0" xfId="6" applyFont="1" applyFill="1" applyAlignment="1">
      <alignment horizontal="left" vertical="center" wrapText="1" indent="3"/>
    </xf>
    <xf numFmtId="0" fontId="37" fillId="0" borderId="0" xfId="4" applyFont="1" applyFill="1" applyBorder="1" applyAlignment="1">
      <alignment horizontal="left" vertical="center" wrapText="1"/>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8" fillId="6" borderId="0" xfId="4" applyFont="1" applyFill="1" applyAlignment="1"/>
    <xf numFmtId="0" fontId="37" fillId="6" borderId="0" xfId="4" applyFont="1" applyFill="1" applyAlignment="1"/>
    <xf numFmtId="0" fontId="38" fillId="6" borderId="0" xfId="6" applyFont="1" applyFill="1" applyAlignment="1">
      <alignment vertical="center"/>
    </xf>
    <xf numFmtId="0" fontId="37" fillId="6" borderId="39"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9" xfId="4" applyFont="1" applyFill="1" applyBorder="1" applyAlignment="1">
      <alignment horizontal="left" vertical="center" wrapText="1"/>
    </xf>
    <xf numFmtId="0" fontId="15" fillId="6" borderId="0" xfId="6" applyFont="1" applyFill="1" applyAlignment="1">
      <alignment horizontal="left" vertical="center" wrapText="1"/>
    </xf>
    <xf numFmtId="0" fontId="22" fillId="6" borderId="0" xfId="4" applyFont="1" applyFill="1" applyAlignment="1"/>
    <xf numFmtId="0" fontId="7" fillId="0" borderId="31" xfId="2" applyFont="1" applyBorder="1" applyAlignment="1" applyProtection="1">
      <alignment vertical="center"/>
      <protection locked="0"/>
    </xf>
    <xf numFmtId="0" fontId="10" fillId="0" borderId="0" xfId="2" applyFont="1" applyAlignment="1">
      <alignment vertical="center"/>
    </xf>
    <xf numFmtId="0" fontId="10" fillId="0" borderId="43" xfId="2" applyFont="1" applyBorder="1" applyAlignment="1">
      <alignment vertical="center"/>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15" fillId="6" borderId="0" xfId="2" applyFont="1" applyFill="1" applyAlignment="1">
      <alignment horizontal="left" vertical="center" indent="1"/>
    </xf>
    <xf numFmtId="0" fontId="44" fillId="6" borderId="0" xfId="6" applyFont="1" applyFill="1" applyAlignment="1">
      <alignment vertical="center"/>
    </xf>
    <xf numFmtId="0" fontId="46" fillId="6" borderId="0" xfId="6" applyFont="1" applyFill="1" applyAlignment="1">
      <alignment vertical="center" wrapText="1"/>
    </xf>
    <xf numFmtId="0" fontId="10" fillId="0" borderId="31" xfId="2" applyFont="1" applyBorder="1" applyAlignment="1">
      <alignment vertical="center"/>
    </xf>
    <xf numFmtId="0" fontId="6" fillId="2" borderId="15" xfId="2" applyFont="1" applyFill="1" applyBorder="1" applyAlignment="1">
      <alignment horizontal="left" vertical="center" wrapText="1"/>
    </xf>
    <xf numFmtId="0" fontId="47" fillId="0" borderId="23" xfId="0" applyFont="1" applyBorder="1" applyAlignment="1">
      <alignment horizontal="left" vertical="center"/>
    </xf>
    <xf numFmtId="0" fontId="14" fillId="0" borderId="14" xfId="2" applyFont="1" applyBorder="1" applyAlignment="1">
      <alignment horizontal="left" vertical="center" wrapText="1"/>
    </xf>
    <xf numFmtId="0" fontId="42" fillId="0" borderId="16" xfId="0" applyFont="1" applyBorder="1" applyAlignment="1">
      <alignment horizontal="left" vertical="center" wrapText="1"/>
    </xf>
    <xf numFmtId="0" fontId="42" fillId="0" borderId="13" xfId="0" applyFont="1" applyBorder="1" applyAlignment="1">
      <alignment horizontal="left" vertical="center" wrapText="1"/>
    </xf>
    <xf numFmtId="0" fontId="42" fillId="0" borderId="9" xfId="0" applyFont="1" applyBorder="1" applyAlignment="1">
      <alignment horizontal="left" vertical="center" wrapText="1"/>
    </xf>
    <xf numFmtId="0" fontId="47" fillId="6" borderId="0" xfId="0" applyFont="1" applyFill="1" applyAlignment="1"/>
    <xf numFmtId="0" fontId="6" fillId="6" borderId="0" xfId="0" applyFont="1" applyFill="1" applyAlignment="1"/>
    <xf numFmtId="0" fontId="43" fillId="0" borderId="0" xfId="6" applyFont="1" applyAlignment="1"/>
  </cellXfs>
  <cellStyles count="8">
    <cellStyle name="Comma 2" xfId="5" xr:uid="{923C7066-520C-8C43-AD25-BFFF7B055492}"/>
    <cellStyle name="Explanatory Text 2" xfId="7" xr:uid="{E58E5BF5-7433-224B-9B9D-316B1A46777F}"/>
    <cellStyle name="Hyperlink" xfId="1" builtinId="8"/>
    <cellStyle name="Hyperlink 2" xfId="3" xr:uid="{EC28C496-14A9-F64F-A2F0-23D2D17EB992}"/>
    <cellStyle name="Hyperlink 3" xfId="4" xr:uid="{838F9D14-C41A-4842-92F6-1FA604AE2F68}"/>
    <cellStyle name="Normal" xfId="0" builtinId="0"/>
    <cellStyle name="Normal 2" xfId="2" xr:uid="{6BA602D6-A6C6-F340-A2F4-9BA3F81DC569}"/>
    <cellStyle name="Normal 3" xfId="6" xr:uid="{21234156-CF00-AD4A-9586-0915107E01AD}"/>
  </cellStyles>
  <dxfs count="64">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6"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alignment horizontal="left" vertical="center" textRotation="0" wrapText="0" indent="0" justifyLastLine="0" shrinkToFit="0" readingOrder="0"/>
    </dxf>
    <dxf>
      <font>
        <b/>
        <strike val="0"/>
        <outline val="0"/>
        <shadow val="0"/>
        <u val="none"/>
        <vertAlign val="baseline"/>
        <sz val="11"/>
        <color theme="1"/>
        <name val="Franklin Gothic Book"/>
        <family val="2"/>
        <scheme val="none"/>
      </font>
      <alignment horizontal="left" vertical="center" textRotation="0" wrapText="0" indent="0" justifyLastLine="0" shrinkToFit="0" readingOrder="0"/>
    </dxf>
    <dxf>
      <font>
        <b/>
        <i/>
        <strike val="0"/>
        <outline val="0"/>
        <shadow val="0"/>
        <vertAlign val="baseline"/>
        <sz val="11"/>
        <name val="Franklin Gothic Book"/>
        <family val="2"/>
        <scheme val="none"/>
      </font>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75225649-1FD3-452E-B344-3C5F7BA5401C}">
      <tableStyleElement type="headerRow" dxfId="63"/>
      <tableStyleElement type="firstRowStripe" dxfId="62"/>
      <tableStyleElement type="secondRowStripe" dxfId="61"/>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247775"/>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0107275"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71</xdr:row>
      <xdr:rowOff>27720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8EDDA-71E7-D447-B717-F8CA943ABC15}" name="Companies" displayName="Companies" ref="B24:K76" totalsRowShown="0" headerRowDxfId="60" dataDxfId="59" tableBorderDxfId="58" headerRowCellStyle="Normal 2">
  <autoFilter ref="B24:K76" xr:uid="{29A02D02-B15A-4451-BC82-381511A5580C}"/>
  <sortState xmlns:xlrd2="http://schemas.microsoft.com/office/spreadsheetml/2017/richdata2" ref="B25:K76">
    <sortCondition descending="1" ref="K24:K76"/>
  </sortState>
  <tableColumns count="10">
    <tableColumn id="1" xr3:uid="{A31FD142-8561-0741-BC80-32059FBE23EA}" name="Full company name" dataDxfId="57"/>
    <tableColumn id="7" xr3:uid="{C6C61FFC-FB45-2747-8750-F2CAC9628B25}" name="Company type" dataDxfId="56" dataCellStyle="Normal 2"/>
    <tableColumn id="2" xr3:uid="{F3989A15-2A95-9648-9EC7-F574738DCF1E}" name="Company ID number" dataDxfId="55"/>
    <tableColumn id="5" xr3:uid="{DF04E1E9-F7E0-1643-AE30-80E5EB4AF1B6}" name="Sector" dataDxfId="54" dataCellStyle="Normal 2"/>
    <tableColumn id="3" xr3:uid="{32D7EDCF-7F18-0F43-BEAA-AAE714DC8152}" name="Commodities (comma-seperated)" dataDxfId="53" dataCellStyle="Normal 2"/>
    <tableColumn id="4" xr3:uid="{B4D61CDB-57E1-8E4F-8EF8-DDD94514783B}" name="Stock exchange listing or company website " dataDxfId="52"/>
    <tableColumn id="8" xr3:uid="{71E9BE69-1308-D942-B9D8-285BC15E33F3}" name="Audited financial statement (or balance sheet, cash flows, profit/loss statement if unavailable)" dataDxfId="51"/>
    <tableColumn id="9" xr3:uid="{2A981908-E097-421B-A6AA-3AC797FF2985}" name="Submitted reporting templates?" dataDxfId="50" dataCellStyle="Normal 2"/>
    <tableColumn id="10" xr3:uid="{B65FFEFF-7B5B-46BA-9324-08A036ABA3B3}" name="Adhered to MSG's quality assurances?" dataDxfId="49" dataCellStyle="Normal 2"/>
    <tableColumn id="6" xr3:uid="{291758C1-5438-0048-BF4A-CF7B98001044}" name="Payments to Governments Report" dataDxfId="48">
      <calculatedColumnFormula>SUMIF(Table10[Company],Companies[[#This Row],[Full company name]],Table10[Revenue value])</calculatedColumnFormula>
    </tableColumn>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8DA15F-CE93-A649-843D-7CEDD49E791D}" name="Government_agencies" displayName="Government_agencies" ref="B14:G18" totalsRowShown="0" headerRowDxfId="47" dataDxfId="46" tableBorderDxfId="45" headerRowCellStyle="Normal 2">
  <autoFilter ref="B14:G18" xr:uid="{A8B4B39C-0D0F-4818-88C8-91C925EC55AF}"/>
  <tableColumns count="6">
    <tableColumn id="1" xr3:uid="{674D2220-BA65-2E4E-9BC2-0EDB878A71FC}" name="Full name of agency" dataDxfId="44"/>
    <tableColumn id="4" xr3:uid="{FA759A2A-79C0-D240-890C-DADA291BFE12}" name="Agency type" dataDxfId="43" dataCellStyle="Normal 2"/>
    <tableColumn id="2" xr3:uid="{0FF81503-4D76-114D-AA09-2B0D6F80E485}" name="ID number (if applicable)" dataDxfId="42"/>
    <tableColumn id="5" xr3:uid="{186FB3E1-73EF-4DCA-8AD0-093839E36D3D}" name="Submitted reporting templates?" dataDxfId="41" dataCellStyle="Normal 2"/>
    <tableColumn id="6" xr3:uid="{59D3C8E5-42D6-4220-89CF-19592188BB3D}" name="Adhered to MSG's quality assurances?" dataDxfId="40" dataCellStyle="Normal 2"/>
    <tableColumn id="3" xr3:uid="{531D6019-25A3-8C4F-BE8A-969A975024D5}" name="Total reported" dataDxfId="39">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35322-746C-4641-8924-6FEE2C6F0FD0}" name="Companies15" displayName="Companies15" ref="B79:J153" totalsRowShown="0" headerRowDxfId="38" tableBorderDxfId="37" headerRowCellStyle="Normal 2">
  <autoFilter ref="B79:J153" xr:uid="{BB4EE31E-36E6-444B-8B65-954004E3DCB7}"/>
  <tableColumns count="9">
    <tableColumn id="1" xr3:uid="{CBD6242D-D0A6-D449-A3A1-9792D7313E45}" name="Full project name" dataDxfId="36" dataCellStyle="Normal 2"/>
    <tableColumn id="2" xr3:uid="{14B95186-5E09-AE4A-8C7F-4924D79B8C4B}" name="Legal agreement reference number(s): contract, licence, lease, concession, …" dataDxfId="35" dataCellStyle="Normal 2"/>
    <tableColumn id="3" xr3:uid="{106EE25D-B94D-8A41-9475-F72526E117FA}" name="Affiliated companies, start with Operator" dataDxfId="34" dataCellStyle="Normal 2"/>
    <tableColumn id="5" xr3:uid="{7DF2E0F0-7285-594F-8190-697E6ECB67D1}" name="Commodities (one commodity/row)" dataDxfId="33" dataCellStyle="Normal 2"/>
    <tableColumn id="6" xr3:uid="{D2026E58-606A-C843-99F3-CDD278CD7EFF}" name="Status" dataDxfId="32" dataCellStyle="Comma 2"/>
    <tableColumn id="7" xr3:uid="{13486B90-91D2-AD4D-B3C9-04294DE70C3A}" name="Production (volume)" dataDxfId="31" dataCellStyle="Comma 2"/>
    <tableColumn id="8" xr3:uid="{584403E5-3E1C-6848-9EBA-08B95DC4A835}" name="Unit" dataDxfId="30" dataCellStyle="Normal 2"/>
    <tableColumn id="9" xr3:uid="{93A905D0-31E2-9E48-BE81-ADABB6F28E0A}" name="Production (value)" dataDxfId="29" dataCellStyle="Normal 2"/>
    <tableColumn id="10" xr3:uid="{F76AC173-4D83-B348-A471-62207845B859}" name="Currency" dataDxfId="28" dataCellStyle="Normal 2"/>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AB0F3A-D878-2147-97EF-2F065F1921A0}" name="Government_revenues_table" displayName="Government_revenues_table" ref="B21:K58" totalsRowShown="0" headerRowDxfId="27" dataDxfId="26">
  <autoFilter ref="B21:K58" xr:uid="{00000000-0009-0000-0100-000006000000}"/>
  <sortState xmlns:xlrd2="http://schemas.microsoft.com/office/spreadsheetml/2017/richdata2" ref="B22:K58">
    <sortCondition descending="1" ref="J21:J58"/>
  </sortState>
  <tableColumns count="10">
    <tableColumn id="8" xr3:uid="{A85340DF-4F5B-BF4F-BDFD-9014CD28AC4B}" name="GFS Level 1" dataDxfId="25">
      <calculatedColumnFormula>IFERROR(VLOOKUP(Government_revenues_table[[#This Row],[GFS Classification]],[1]!Table6_GFS_codes_classification[#Data],COLUMNS($F:F)+3,FALSE),"Do not enter data")</calculatedColumnFormula>
    </tableColumn>
    <tableColumn id="9" xr3:uid="{4E5A5671-151E-6847-9460-7C6E88BEF15C}" name="GFS Level 2" dataDxfId="24">
      <calculatedColumnFormula>IFERROR(VLOOKUP(Government_revenues_table[[#This Row],[GFS Classification]],[1]!Table6_GFS_codes_classification[#Data],COLUMNS($F:G)+3,FALSE),"Do not enter data")</calculatedColumnFormula>
    </tableColumn>
    <tableColumn id="10" xr3:uid="{ADD046D1-71CD-3B48-BEDB-22982D525DF8}" name="GFS Level 3" dataDxfId="23">
      <calculatedColumnFormula>IFERROR(VLOOKUP(Government_revenues_table[[#This Row],[GFS Classification]],[1]!Table6_GFS_codes_classification[#Data],COLUMNS($F:H)+3,FALSE),"Do not enter data")</calculatedColumnFormula>
    </tableColumn>
    <tableColumn id="7" xr3:uid="{57E8F10A-36E3-1548-9B82-F8551071C286}" name="GFS Level 4" dataDxfId="22">
      <calculatedColumnFormula>IFERROR(VLOOKUP(Government_revenues_table[[#This Row],[GFS Classification]],[1]!Table6_GFS_codes_classification[#Data],COLUMNS($F:I)+3,FALSE),"Do not enter data")</calculatedColumnFormula>
    </tableColumn>
    <tableColumn id="1" xr3:uid="{8569EE08-54B2-334D-A907-7D04596732E6}" name="GFS Classification" dataDxfId="21"/>
    <tableColumn id="11" xr3:uid="{DD68B801-F20E-724B-B339-4B5CE66CB27C}" name="Sector" dataDxfId="20"/>
    <tableColumn id="3" xr3:uid="{5B41E4C4-952A-F94D-B0E7-F169AC07BFA8}" name="Revenue stream name" dataDxfId="19"/>
    <tableColumn id="4" xr3:uid="{735C9722-30B6-8744-B8F6-37D4F9ED8122}" name="Government entity" dataDxfId="18"/>
    <tableColumn id="5" xr3:uid="{BED15E7E-A19A-D44C-91FD-99299DE49925}" name="Revenue value" dataDxfId="17"/>
    <tableColumn id="2" xr3:uid="{0F77021D-3E47-8745-B489-639387BA0376}"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56AE9C-1B11-3640-956F-B5CD77F488D9}" name="Table10" displayName="Table10" ref="B14:O299" totalsRowShown="0" headerRowDxfId="15" dataDxfId="14">
  <autoFilter ref="B14:O299" xr:uid="{F6A9E8DB-AAD3-4F23-BDF8-F73CD40C929E}"/>
  <tableColumns count="14">
    <tableColumn id="7" xr3:uid="{B0B955AC-7B0F-4E2F-A90F-081F8DF53075}" name="Sector" dataDxfId="13">
      <calculatedColumnFormula>VLOOKUP(C15,[1]!Companies[#Data],3,FALSE)</calculatedColumnFormula>
    </tableColumn>
    <tableColumn id="1" xr3:uid="{F4BA65A6-3315-4982-8AD1-6233F51539B3}" name="Company" dataDxfId="12"/>
    <tableColumn id="3" xr3:uid="{4A565997-97E1-47A8-8ADC-39016648A467}" name="Government entity" dataDxfId="11"/>
    <tableColumn id="4" xr3:uid="{75F55348-A345-4AA0-B61D-0C0295D72872}" name="Revenue stream name" dataDxfId="10"/>
    <tableColumn id="5" xr3:uid="{8F7A06AD-203D-4268-8054-4B0336697888}" name="Levied on project (Y/N)" dataDxfId="9"/>
    <tableColumn id="6" xr3:uid="{9B64602E-90E7-4EA8-BE6A-A27376494140}" name="Reported by project (Y/N)" dataDxfId="8"/>
    <tableColumn id="2" xr3:uid="{43916E52-B1CF-479E-90B0-1D04D88358CC}" name="Project name" dataDxfId="7"/>
    <tableColumn id="13" xr3:uid="{34B04123-A3F5-4642-9FBB-D99F80C5C76E}" name="Reporting currency" dataDxfId="6"/>
    <tableColumn id="14" xr3:uid="{6349802A-D43D-4C34-8E59-A12205BD358D}" name="Revenue value" dataDxfId="5"/>
    <tableColumn id="18" xr3:uid="{9520FDAE-EF49-4183-894D-5E5291D023E4}" name="Payment made in-kind (Y/N)" dataDxfId="4"/>
    <tableColumn id="8" xr3:uid="{A773D8BD-C33D-417F-8B52-0168D9E80008}" name="In-kind volume (if applicable)" dataDxfId="3"/>
    <tableColumn id="9" xr3:uid="{BED2E64F-7F4B-4636-8EC9-DCC71768D73F}" name="Unit (if applicable)" dataDxfId="2"/>
    <tableColumn id="10" xr3:uid="{A6754352-A303-4E88-808C-7F5939247080}" name="Comments" dataDxfId="1"/>
    <tableColumn id="11" xr3:uid="{00E5B834-5984-1A43-96DD-A541C6D26A23}"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nergy.gov.tt/publications/"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nergy.gov.tt/publications/"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document/standard" TargetMode="External"/><Relationship Id="rId7" Type="http://schemas.microsoft.com/office/2017/10/relationships/threadedComment" Target="../threadedComments/threadedComment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hyperlink" Target="http://www.auditorgeneral.gov.tt/sites/default/files/Accounting%20Manual%20Comptroller%20of%20Accounts.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nergy.gov.tt/for-investors/fiscal-regime/" TargetMode="External"/><Relationship Id="rId3" Type="http://schemas.openxmlformats.org/officeDocument/2006/relationships/hyperlink" Target="https://www.energy.gov.tt/for-investors/legislation-and-tax-laws/" TargetMode="External"/><Relationship Id="rId7" Type="http://schemas.openxmlformats.org/officeDocument/2006/relationships/hyperlink" Target="https://www.energy.gov.tt/model-contracts/" TargetMode="External"/><Relationship Id="rId2" Type="http://schemas.openxmlformats.org/officeDocument/2006/relationships/hyperlink" Target="https://www.energy.gov.tt/model-contracts/" TargetMode="External"/><Relationship Id="rId1" Type="http://schemas.openxmlformats.org/officeDocument/2006/relationships/hyperlink" Target="https://www.energy.gov.tt/about-us/the-organisation/divisions/legal-unit/" TargetMode="External"/><Relationship Id="rId6" Type="http://schemas.openxmlformats.org/officeDocument/2006/relationships/hyperlink" Target="https://www.energy.gov.tt/about-us/the-organisation/divisions/legal-unit/" TargetMode="External"/><Relationship Id="rId5" Type="http://schemas.openxmlformats.org/officeDocument/2006/relationships/hyperlink" Target="https://www.energy.gov.tt/for-investors/legislation-and-tax-laws/" TargetMode="External"/><Relationship Id="rId4" Type="http://schemas.openxmlformats.org/officeDocument/2006/relationships/hyperlink" Target="https://www.energy.gov.tt/for-investors/fiscal-regime/" TargetMode="External"/><Relationship Id="rId9"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ema.co.tt/index.php/44-news-and-events/246-eia-for-public-viewing" TargetMode="External"/><Relationship Id="rId1" Type="http://schemas.openxmlformats.org/officeDocument/2006/relationships/hyperlink" Target="https://www.ema.co.tt/index.php/laws-regulations-rules/legisla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ergy.gov.tt/services/license-registers/" TargetMode="External"/><Relationship Id="rId7" Type="http://schemas.openxmlformats.org/officeDocument/2006/relationships/printerSettings" Target="../printerSettings/printerSettings4.bin"/><Relationship Id="rId2" Type="http://schemas.openxmlformats.org/officeDocument/2006/relationships/hyperlink" Target="https://www.energy.gov.tt/prequalification-criteria-for-participation-in-competitive-bid-round/" TargetMode="External"/><Relationship Id="rId1" Type="http://schemas.openxmlformats.org/officeDocument/2006/relationships/hyperlink" Target="http://www.energy.gov.tt/wp-content/uploads/2013/11/Bid_Round_Prequalifaication_Criteria.pdf" TargetMode="External"/><Relationship Id="rId6" Type="http://schemas.openxmlformats.org/officeDocument/2006/relationships/hyperlink" Target="https://www.energy.gov.tt/for-investors/2018-shallow-water-competitive-bid-round/" TargetMode="External"/><Relationship Id="rId5" Type="http://schemas.openxmlformats.org/officeDocument/2006/relationships/hyperlink" Target="https://www.energy.gov.tt/wp-content/uploads/2013/11/Bid_Round_Prequalifaication_Criteria.pdf" TargetMode="External"/><Relationship Id="rId4" Type="http://schemas.openxmlformats.org/officeDocument/2006/relationships/hyperlink" Target="https://www.energy.gov.tt/wp-content/uploads/2013/12/Guidelines-Flow-Chart-Mining-Licence.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news.gov.tt/sites/default/files/E-Gazette/Gazette%202019/Acts/Act%20No.%206%20of%202019.pdf" TargetMode="External"/><Relationship Id="rId2" Type="http://schemas.openxmlformats.org/officeDocument/2006/relationships/hyperlink" Target="http://news.gov.tt/sites/default/files/E-Gazette/Gazette%202019/Acts/Act%20No.%206%20of%202019.pdf" TargetMode="External"/><Relationship Id="rId1" Type="http://schemas.openxmlformats.org/officeDocument/2006/relationships/hyperlink" Target="http://news.gov.tt/sites/default/files/E-Gazette/Gazette%202019/Acts/Act%20No.%206%20of%20201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finance.gov.tt/wp-content/uploads/2013/11/State-Enterprise-Performance-Monitoring-Manual-2011.pdf" TargetMode="External"/><Relationship Id="rId3" Type="http://schemas.openxmlformats.org/officeDocument/2006/relationships/hyperlink" Target="https://www.finance.gov.tt/wp-content/uploads/2013/11/State-Enterprise-Performance-Monitoring-Manual-2011.pdf" TargetMode="External"/><Relationship Id="rId7" Type="http://schemas.openxmlformats.org/officeDocument/2006/relationships/hyperlink" Target="https://ngc.co.tt/about/" TargetMode="External"/><Relationship Id="rId2" Type="http://schemas.openxmlformats.org/officeDocument/2006/relationships/hyperlink" Target="https://www.finance.gov.tt/wp-content/uploads/2013/11/State-Enterprise-Performance-Monitoring-Manual-2011.pdf" TargetMode="External"/><Relationship Id="rId1" Type="http://schemas.openxmlformats.org/officeDocument/2006/relationships/hyperlink" Target="https://ngc.co.tt/about/" TargetMode="External"/><Relationship Id="rId6" Type="http://schemas.openxmlformats.org/officeDocument/2006/relationships/hyperlink" Target="https://www.finance.gov.tt/wp-content/uploads/2013/11/State-Enterprise-Performance-Monitoring-Manual-2011.pdf" TargetMode="External"/><Relationship Id="rId11" Type="http://schemas.openxmlformats.org/officeDocument/2006/relationships/printerSettings" Target="../printerSettings/printerSettings8.bin"/><Relationship Id="rId5" Type="http://schemas.openxmlformats.org/officeDocument/2006/relationships/hyperlink" Target="https://www.finance.gov.tt/wp-content/uploads/2013/11/State-Enterprise-Performance-Monitoring-Manual-2011.pdf" TargetMode="External"/><Relationship Id="rId10" Type="http://schemas.openxmlformats.org/officeDocument/2006/relationships/hyperlink" Target="https://www.finance.gov.tt/wp-content/uploads/2013/11/State-Enterprise-Performance-Monitoring-Manual-2011.pdf" TargetMode="External"/><Relationship Id="rId4" Type="http://schemas.openxmlformats.org/officeDocument/2006/relationships/hyperlink" Target="https://www.finance.gov.tt/wp-content/uploads/2013/11/State-Enterprise-Performance-Monitoring-Manual-2011.pdf" TargetMode="External"/><Relationship Id="rId9" Type="http://schemas.openxmlformats.org/officeDocument/2006/relationships/hyperlink" Target="https://www.finance.gov.tt/wp-content/uploads/2013/11/State-Enterprise-Performance-Monitoring-Manual-2011.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tteiti.com/publications" TargetMode="External"/><Relationship Id="rId1" Type="http://schemas.openxmlformats.org/officeDocument/2006/relationships/hyperlink" Target="https://www.energy.gov.t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9BA5-871E-C54B-8AA3-7FC4F6597FF8}">
  <sheetPr codeName="Sheet1"/>
  <dimension ref="B1:G47"/>
  <sheetViews>
    <sheetView showGridLines="0" topLeftCell="A18" zoomScale="110" zoomScaleNormal="110" workbookViewId="0">
      <selection activeCell="G5" sqref="G5"/>
    </sheetView>
  </sheetViews>
  <sheetFormatPr defaultColWidth="4" defaultRowHeight="24" customHeight="1"/>
  <cols>
    <col min="1" max="1" width="4" style="4"/>
    <col min="2" max="2" width="4" style="4" hidden="1" customWidth="1"/>
    <col min="3" max="3" width="76.5" style="4" customWidth="1"/>
    <col min="4" max="4" width="2.875" style="4" customWidth="1"/>
    <col min="5" max="5" width="56" style="4" customWidth="1"/>
    <col min="6" max="6" width="2.875" style="4" customWidth="1"/>
    <col min="7" max="7" width="50.5" style="4" customWidth="1"/>
    <col min="8" max="16384" width="4" style="4"/>
  </cols>
  <sheetData>
    <row r="1" spans="3:7" ht="15.75" customHeight="1">
      <c r="C1" s="220"/>
    </row>
    <row r="2" spans="3:7" ht="15.75"/>
    <row r="3" spans="3:7" ht="15.75">
      <c r="E3" s="112"/>
      <c r="G3" s="112"/>
    </row>
    <row r="4" spans="3:7" ht="15.75">
      <c r="E4" s="112" t="s">
        <v>0</v>
      </c>
      <c r="G4" s="309">
        <v>44762</v>
      </c>
    </row>
    <row r="5" spans="3:7" ht="15.75">
      <c r="E5" s="112" t="s">
        <v>1</v>
      </c>
      <c r="G5" s="214" t="s">
        <v>2</v>
      </c>
    </row>
    <row r="6" spans="3:7" ht="15.75"/>
    <row r="7" spans="3:7" ht="3.75" customHeight="1"/>
    <row r="8" spans="3:7" ht="3.75" customHeight="1"/>
    <row r="9" spans="3:7" ht="15.75"/>
    <row r="10" spans="3:7" ht="15.75">
      <c r="C10" s="215"/>
      <c r="D10" s="288"/>
      <c r="E10" s="288"/>
      <c r="F10" s="216"/>
      <c r="G10" s="216"/>
    </row>
    <row r="11" spans="3:7">
      <c r="C11" s="292" t="s">
        <v>3</v>
      </c>
      <c r="D11" s="217"/>
      <c r="E11" s="217"/>
      <c r="F11" s="216"/>
      <c r="G11" s="216"/>
    </row>
    <row r="12" spans="3:7" ht="16.5">
      <c r="C12" s="267" t="s">
        <v>4</v>
      </c>
      <c r="D12" s="268"/>
      <c r="E12" s="268"/>
      <c r="F12" s="269"/>
      <c r="G12" s="269"/>
    </row>
    <row r="13" spans="3:7" ht="16.5">
      <c r="C13" s="270"/>
      <c r="D13" s="271"/>
      <c r="E13" s="271"/>
      <c r="F13" s="269"/>
      <c r="G13" s="269"/>
    </row>
    <row r="14" spans="3:7" ht="16.5">
      <c r="C14" s="272" t="s">
        <v>5</v>
      </c>
      <c r="D14" s="271"/>
      <c r="E14" s="271"/>
      <c r="F14" s="269"/>
      <c r="G14" s="269"/>
    </row>
    <row r="15" spans="3:7" ht="16.5">
      <c r="C15" s="330"/>
      <c r="D15" s="330"/>
      <c r="E15" s="330"/>
      <c r="F15" s="269"/>
      <c r="G15" s="269"/>
    </row>
    <row r="16" spans="3:7" ht="16.5">
      <c r="C16" s="286"/>
      <c r="D16" s="286"/>
      <c r="E16" s="286"/>
      <c r="F16" s="269"/>
      <c r="G16" s="269"/>
    </row>
    <row r="17" spans="3:7" ht="16.5">
      <c r="C17" s="273" t="s">
        <v>6</v>
      </c>
      <c r="D17" s="274"/>
      <c r="E17" s="274"/>
      <c r="F17" s="269"/>
      <c r="G17" s="269"/>
    </row>
    <row r="18" spans="3:7" ht="16.5">
      <c r="C18" s="275" t="s">
        <v>7</v>
      </c>
      <c r="D18" s="274"/>
      <c r="E18" s="274"/>
      <c r="F18" s="269"/>
      <c r="G18" s="269"/>
    </row>
    <row r="19" spans="3:7" ht="16.5">
      <c r="C19" s="275" t="s">
        <v>8</v>
      </c>
      <c r="D19" s="274"/>
      <c r="E19" s="274"/>
      <c r="F19" s="269"/>
      <c r="G19" s="269"/>
    </row>
    <row r="20" spans="3:7" ht="30.95" customHeight="1">
      <c r="C20" s="331" t="s">
        <v>9</v>
      </c>
      <c r="D20" s="331"/>
      <c r="E20" s="331"/>
      <c r="F20" s="269"/>
      <c r="G20" s="269"/>
    </row>
    <row r="21" spans="3:7" ht="32.25" customHeight="1">
      <c r="C21" s="331" t="s">
        <v>10</v>
      </c>
      <c r="D21" s="331"/>
      <c r="E21" s="331"/>
      <c r="F21" s="269"/>
      <c r="G21" s="269"/>
    </row>
    <row r="22" spans="3:7" ht="16.5">
      <c r="C22" s="274"/>
      <c r="D22" s="274"/>
      <c r="E22" s="274"/>
      <c r="F22" s="269"/>
      <c r="G22" s="269"/>
    </row>
    <row r="23" spans="3:7" ht="16.5">
      <c r="C23" s="273" t="s">
        <v>11</v>
      </c>
      <c r="D23" s="275"/>
      <c r="E23" s="275"/>
      <c r="F23" s="269"/>
      <c r="G23" s="269"/>
    </row>
    <row r="24" spans="3:7" ht="16.5">
      <c r="C24" s="276"/>
      <c r="D24" s="276"/>
      <c r="E24" s="276"/>
      <c r="F24" s="269"/>
      <c r="G24" s="269"/>
    </row>
    <row r="25" spans="3:7" ht="16.5">
      <c r="C25" s="409" t="s">
        <v>12</v>
      </c>
      <c r="D25" s="409"/>
      <c r="E25" s="409"/>
      <c r="F25" s="409"/>
      <c r="G25" s="409"/>
    </row>
    <row r="26" spans="3:7" s="146" customFormat="1" ht="15.75">
      <c r="C26" s="221"/>
      <c r="D26" s="221"/>
      <c r="E26" s="222"/>
    </row>
    <row r="27" spans="3:7" ht="31.5">
      <c r="C27" s="145" t="s">
        <v>13</v>
      </c>
      <c r="E27" s="223" t="s">
        <v>14</v>
      </c>
      <c r="G27" s="148" t="s">
        <v>15</v>
      </c>
    </row>
    <row r="28" spans="3:7" s="146" customFormat="1" ht="15.75">
      <c r="C28" s="224"/>
      <c r="E28" s="224"/>
      <c r="G28" s="224"/>
    </row>
    <row r="29" spans="3:7" ht="15.75">
      <c r="C29" s="218" t="s">
        <v>16</v>
      </c>
      <c r="D29" s="219"/>
      <c r="E29" s="225"/>
      <c r="F29" s="216"/>
      <c r="G29" s="216"/>
    </row>
    <row r="30" spans="3:7" ht="15.75">
      <c r="C30" s="293"/>
      <c r="D30" s="293"/>
      <c r="E30" s="226"/>
    </row>
    <row r="31" spans="3:7" ht="15.75"/>
    <row r="32" spans="3:7" ht="15.75" customHeight="1">
      <c r="C32" s="227" t="s">
        <v>17</v>
      </c>
      <c r="D32" s="228"/>
      <c r="E32" s="229" t="s">
        <v>18</v>
      </c>
      <c r="F32" s="230"/>
      <c r="G32" s="227" t="s">
        <v>19</v>
      </c>
    </row>
    <row r="33" spans="2:7" ht="43.5" customHeight="1">
      <c r="C33" s="231" t="s">
        <v>20</v>
      </c>
      <c r="D33" s="228"/>
      <c r="E33" s="232" t="s">
        <v>21</v>
      </c>
      <c r="F33" s="233"/>
      <c r="G33" s="231" t="s">
        <v>22</v>
      </c>
    </row>
    <row r="34" spans="2:7" ht="31.5" customHeight="1">
      <c r="C34" s="231" t="s">
        <v>23</v>
      </c>
      <c r="D34" s="228"/>
      <c r="E34" s="234" t="s">
        <v>24</v>
      </c>
      <c r="F34" s="233"/>
      <c r="G34" s="332" t="s">
        <v>25</v>
      </c>
    </row>
    <row r="35" spans="2:7" ht="24" customHeight="1">
      <c r="C35" s="231" t="s">
        <v>26</v>
      </c>
      <c r="D35" s="228"/>
      <c r="E35" s="232" t="s">
        <v>27</v>
      </c>
      <c r="F35" s="233"/>
      <c r="G35" s="332"/>
    </row>
    <row r="36" spans="2:7" ht="48" customHeight="1">
      <c r="C36" s="235" t="s">
        <v>28</v>
      </c>
      <c r="D36" s="228"/>
      <c r="E36" s="236" t="s">
        <v>29</v>
      </c>
      <c r="F36" s="237"/>
      <c r="G36" s="279"/>
    </row>
    <row r="37" spans="2:7" ht="12" customHeight="1"/>
    <row r="38" spans="2:7" ht="15.75">
      <c r="C38" s="293"/>
      <c r="D38" s="293"/>
      <c r="E38" s="293"/>
      <c r="F38" s="293"/>
    </row>
    <row r="39" spans="2:7" ht="15.75">
      <c r="C39" s="289" t="s">
        <v>30</v>
      </c>
      <c r="D39" s="238"/>
      <c r="E39" s="239"/>
      <c r="F39" s="238"/>
      <c r="G39" s="238"/>
    </row>
    <row r="40" spans="2:7" ht="15.75">
      <c r="C40" s="329" t="s">
        <v>31</v>
      </c>
      <c r="D40" s="329"/>
      <c r="E40" s="329"/>
      <c r="F40" s="329"/>
      <c r="G40" s="329"/>
    </row>
    <row r="41" spans="2:7" ht="15.75">
      <c r="B41" s="97" t="s">
        <v>32</v>
      </c>
      <c r="C41" s="287" t="s">
        <v>33</v>
      </c>
      <c r="D41" s="97"/>
      <c r="E41" s="184"/>
      <c r="F41" s="97"/>
      <c r="G41" s="186"/>
    </row>
    <row r="42" spans="2:7" ht="15.75"/>
    <row r="43" spans="2:7" ht="15.75"/>
    <row r="44" spans="2:7" ht="15.75"/>
    <row r="45" spans="2:7" ht="15.75"/>
    <row r="46" spans="2:7" ht="15.75"/>
    <row r="47" spans="2:7" ht="15.75"/>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0E32-320E-A140-A901-ACCC19353D89}">
  <sheetPr codeName="Sheet10"/>
  <dimension ref="A1:S27"/>
  <sheetViews>
    <sheetView zoomScale="80" zoomScaleNormal="80" workbookViewId="0">
      <selection activeCell="D3" sqref="D3"/>
    </sheetView>
  </sheetViews>
  <sheetFormatPr defaultColWidth="10.5" defaultRowHeight="16.5"/>
  <cols>
    <col min="1" max="1" width="15.875" style="247" customWidth="1"/>
    <col min="2" max="2" width="29.875" style="247" customWidth="1"/>
    <col min="3" max="3" width="3" style="247" customWidth="1"/>
    <col min="4" max="4" width="38.5" style="247" customWidth="1"/>
    <col min="5" max="5" width="3" style="247" customWidth="1"/>
    <col min="6" max="6" width="29.5" style="247" customWidth="1"/>
    <col min="7" max="7" width="3" style="247" customWidth="1"/>
    <col min="8" max="8" width="29.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259</v>
      </c>
    </row>
    <row r="3" spans="1:19" s="33" customFormat="1" ht="157.5">
      <c r="A3" s="34" t="s">
        <v>260</v>
      </c>
      <c r="B3" s="35" t="s">
        <v>261</v>
      </c>
      <c r="C3" s="36"/>
      <c r="D3" s="10" t="s">
        <v>191</v>
      </c>
      <c r="E3" s="36"/>
      <c r="F3" s="37"/>
      <c r="G3" s="36"/>
      <c r="H3" s="37"/>
      <c r="I3" s="36"/>
      <c r="J3" s="6"/>
      <c r="L3" s="39"/>
      <c r="N3" s="39"/>
      <c r="P3" s="39"/>
      <c r="R3" s="39"/>
    </row>
    <row r="4" spans="1:19" s="1" customFormat="1" ht="19.5">
      <c r="B4" s="2"/>
      <c r="D4" s="2"/>
      <c r="F4" s="2"/>
      <c r="H4" s="2"/>
      <c r="J4" s="3"/>
      <c r="L4" s="3"/>
    </row>
    <row r="5" spans="1:19" s="1" customFormat="1" ht="97.5">
      <c r="B5" s="2" t="s">
        <v>102</v>
      </c>
      <c r="D5" s="88" t="s">
        <v>103</v>
      </c>
      <c r="E5" s="48"/>
      <c r="F5" s="88" t="s">
        <v>104</v>
      </c>
      <c r="G5" s="48"/>
      <c r="H5" s="88" t="s">
        <v>105</v>
      </c>
      <c r="I5" s="56"/>
      <c r="J5" s="49" t="s">
        <v>106</v>
      </c>
      <c r="K5" s="31"/>
      <c r="L5" s="32" t="s">
        <v>107</v>
      </c>
      <c r="M5" s="31"/>
      <c r="N5" s="32" t="s">
        <v>108</v>
      </c>
      <c r="O5" s="31"/>
      <c r="P5" s="32" t="s">
        <v>109</v>
      </c>
      <c r="Q5" s="31"/>
      <c r="R5" s="32" t="s">
        <v>110</v>
      </c>
      <c r="S5" s="31"/>
    </row>
    <row r="6" spans="1:19" s="1" customFormat="1" ht="19.5">
      <c r="B6" s="2"/>
      <c r="D6" s="2"/>
      <c r="F6" s="2"/>
      <c r="H6" s="2"/>
      <c r="J6" s="3"/>
      <c r="L6" s="3"/>
      <c r="N6" s="3"/>
      <c r="P6" s="3"/>
      <c r="R6" s="3"/>
    </row>
    <row r="7" spans="1:19" s="33" customFormat="1" ht="47.25">
      <c r="A7" s="45" t="s">
        <v>135</v>
      </c>
      <c r="B7" s="285" t="s">
        <v>262</v>
      </c>
      <c r="D7" s="5" t="s">
        <v>56</v>
      </c>
      <c r="F7" s="46"/>
      <c r="H7" s="46"/>
      <c r="J7" s="47"/>
    </row>
    <row r="8" spans="1:19" s="1" customFormat="1" ht="19.5">
      <c r="B8" s="2"/>
      <c r="D8" s="2"/>
      <c r="F8" s="2"/>
      <c r="H8" s="2"/>
      <c r="J8" s="3"/>
      <c r="L8" s="3"/>
      <c r="N8" s="3"/>
      <c r="P8" s="3"/>
      <c r="R8" s="3"/>
    </row>
    <row r="9" spans="1:19" s="4" customFormat="1" ht="53.25" customHeight="1">
      <c r="A9" s="13"/>
      <c r="B9" s="27" t="s">
        <v>263</v>
      </c>
      <c r="C9" s="7"/>
      <c r="D9" s="17"/>
      <c r="E9" s="7"/>
      <c r="F9" s="17"/>
      <c r="G9" s="19"/>
      <c r="H9" s="17"/>
      <c r="I9" s="19"/>
      <c r="J9" s="38"/>
      <c r="K9" s="20"/>
      <c r="L9" s="38"/>
      <c r="M9" s="20"/>
      <c r="N9" s="38"/>
      <c r="O9" s="20"/>
      <c r="P9" s="38"/>
      <c r="Q9" s="20"/>
      <c r="R9" s="38"/>
      <c r="S9" s="20"/>
    </row>
    <row r="10" spans="1:19" s="4" customFormat="1" ht="53.25" customHeight="1">
      <c r="A10" s="14"/>
      <c r="B10" s="23" t="s">
        <v>264</v>
      </c>
      <c r="C10" s="9"/>
      <c r="D10" s="10" t="s">
        <v>114</v>
      </c>
      <c r="E10" s="9"/>
      <c r="F10" s="302" t="s">
        <v>265</v>
      </c>
      <c r="G10" s="21"/>
      <c r="H10" s="94" t="s">
        <v>266</v>
      </c>
      <c r="I10" s="21"/>
      <c r="J10" s="365"/>
      <c r="K10" s="1"/>
      <c r="L10" s="39"/>
      <c r="M10" s="1"/>
      <c r="N10" s="39"/>
      <c r="O10" s="1"/>
      <c r="P10" s="39"/>
      <c r="Q10" s="1"/>
      <c r="R10" s="39"/>
      <c r="S10" s="1"/>
    </row>
    <row r="11" spans="1:19" s="4" customFormat="1" ht="53.25" customHeight="1">
      <c r="A11" s="14"/>
      <c r="B11" s="23" t="s">
        <v>267</v>
      </c>
      <c r="C11" s="9"/>
      <c r="D11" s="10" t="s">
        <v>156</v>
      </c>
      <c r="E11" s="9"/>
      <c r="F11" s="94" t="s">
        <v>255</v>
      </c>
      <c r="G11" s="21"/>
      <c r="H11" s="94" t="s">
        <v>268</v>
      </c>
      <c r="I11" s="21"/>
      <c r="J11" s="363"/>
      <c r="K11" s="33"/>
      <c r="L11" s="39"/>
      <c r="M11" s="33"/>
      <c r="N11" s="39"/>
      <c r="O11" s="33"/>
      <c r="P11" s="39"/>
      <c r="Q11" s="33"/>
      <c r="R11" s="39"/>
      <c r="S11" s="33"/>
    </row>
    <row r="12" spans="1:19" s="4" customFormat="1" ht="53.25" customHeight="1">
      <c r="A12" s="14"/>
      <c r="B12" s="25" t="s">
        <v>269</v>
      </c>
      <c r="C12" s="9"/>
      <c r="D12" s="304">
        <v>21480700</v>
      </c>
      <c r="E12" s="9"/>
      <c r="F12" s="94" t="s">
        <v>265</v>
      </c>
      <c r="G12" s="247"/>
      <c r="H12" s="94" t="s">
        <v>270</v>
      </c>
      <c r="I12" s="247"/>
      <c r="J12" s="363"/>
      <c r="K12" s="1"/>
      <c r="L12" s="39"/>
      <c r="M12" s="1"/>
      <c r="N12" s="39"/>
      <c r="O12" s="1"/>
      <c r="P12" s="39"/>
      <c r="Q12" s="1"/>
      <c r="R12" s="39"/>
      <c r="S12" s="1"/>
    </row>
    <row r="13" spans="1:19" s="4" customFormat="1" ht="53.25" customHeight="1">
      <c r="A13" s="14"/>
      <c r="B13" s="25" t="str">
        <f>LEFT(B12,SEARCH(",",B12))&amp;" value"</f>
        <v>Crude oil (2709), value</v>
      </c>
      <c r="C13" s="9"/>
      <c r="D13" s="305">
        <v>1224185093</v>
      </c>
      <c r="E13" s="9"/>
      <c r="F13" s="10" t="s">
        <v>271</v>
      </c>
      <c r="G13" s="247"/>
      <c r="H13" s="94" t="s">
        <v>268</v>
      </c>
      <c r="I13" s="247"/>
      <c r="J13" s="363"/>
      <c r="K13" s="20"/>
      <c r="L13" s="39"/>
      <c r="M13" s="20"/>
      <c r="N13" s="39"/>
      <c r="O13" s="20"/>
      <c r="P13" s="39"/>
      <c r="Q13" s="20"/>
      <c r="R13" s="39"/>
      <c r="S13" s="20"/>
    </row>
    <row r="14" spans="1:19" s="4" customFormat="1" ht="53.25" customHeight="1">
      <c r="A14" s="14"/>
      <c r="B14" s="25" t="s">
        <v>272</v>
      </c>
      <c r="C14" s="9"/>
      <c r="D14" s="304">
        <v>3588</v>
      </c>
      <c r="E14" s="9"/>
      <c r="F14" s="10" t="s">
        <v>273</v>
      </c>
      <c r="G14" s="247"/>
      <c r="H14" s="94" t="s">
        <v>274</v>
      </c>
      <c r="I14" s="247"/>
      <c r="J14" s="363"/>
      <c r="K14" s="20"/>
      <c r="L14" s="39"/>
      <c r="M14" s="20"/>
      <c r="N14" s="39"/>
      <c r="O14" s="20"/>
      <c r="P14" s="39"/>
      <c r="Q14" s="20"/>
      <c r="R14" s="39"/>
      <c r="S14" s="20"/>
    </row>
    <row r="15" spans="1:19" s="4" customFormat="1" ht="53.25" customHeight="1">
      <c r="A15" s="14"/>
      <c r="B15" s="25" t="str">
        <f>LEFT(B14,SEARCH(",",B14))&amp;" value"</f>
        <v>Natural gas (2711), value</v>
      </c>
      <c r="C15" s="9"/>
      <c r="D15" s="305" t="s">
        <v>60</v>
      </c>
      <c r="E15" s="9"/>
      <c r="F15" s="10" t="s">
        <v>271</v>
      </c>
      <c r="G15" s="247"/>
      <c r="H15" s="94" t="s">
        <v>60</v>
      </c>
      <c r="I15" s="247"/>
      <c r="J15" s="363"/>
      <c r="K15" s="20"/>
      <c r="L15" s="39"/>
      <c r="M15" s="20"/>
      <c r="N15" s="39"/>
      <c r="O15" s="20"/>
      <c r="P15" s="39"/>
      <c r="Q15" s="20"/>
      <c r="R15" s="39"/>
      <c r="S15" s="20"/>
    </row>
    <row r="16" spans="1:19" s="4" customFormat="1" ht="53.25" customHeight="1">
      <c r="A16" s="14"/>
      <c r="B16" s="25" t="s">
        <v>275</v>
      </c>
      <c r="C16" s="9"/>
      <c r="D16" s="10" t="s">
        <v>127</v>
      </c>
      <c r="E16" s="9"/>
      <c r="F16" s="10" t="s">
        <v>127</v>
      </c>
      <c r="G16" s="247"/>
      <c r="H16" s="94" t="s">
        <v>127</v>
      </c>
      <c r="I16" s="247"/>
      <c r="J16" s="363"/>
      <c r="K16" s="247"/>
      <c r="L16" s="39"/>
      <c r="M16" s="247"/>
      <c r="N16" s="39"/>
      <c r="O16" s="247"/>
      <c r="P16" s="39"/>
      <c r="Q16" s="247"/>
      <c r="R16" s="39"/>
      <c r="S16" s="247"/>
    </row>
    <row r="17" spans="1:19" s="4" customFormat="1" ht="53.25" customHeight="1">
      <c r="A17" s="14"/>
      <c r="B17" s="25" t="str">
        <f>LEFT(B16,SEARCH(",",B16))&amp;" value"</f>
        <v>Gold (7108), value</v>
      </c>
      <c r="C17" s="9"/>
      <c r="D17" s="10" t="s">
        <v>127</v>
      </c>
      <c r="E17" s="9"/>
      <c r="F17" s="10" t="s">
        <v>127</v>
      </c>
      <c r="G17" s="247"/>
      <c r="H17" s="94" t="s">
        <v>127</v>
      </c>
      <c r="I17" s="247"/>
      <c r="J17" s="363"/>
      <c r="K17" s="247"/>
      <c r="L17" s="39"/>
      <c r="M17" s="247"/>
      <c r="N17" s="39"/>
      <c r="O17" s="247"/>
      <c r="P17" s="39"/>
      <c r="Q17" s="247"/>
      <c r="R17" s="39"/>
      <c r="S17" s="247"/>
    </row>
    <row r="18" spans="1:19" s="4" customFormat="1" ht="53.25" customHeight="1">
      <c r="A18" s="14"/>
      <c r="B18" s="25" t="s">
        <v>276</v>
      </c>
      <c r="C18" s="9"/>
      <c r="D18" s="10" t="s">
        <v>127</v>
      </c>
      <c r="E18" s="9"/>
      <c r="F18" s="10" t="s">
        <v>127</v>
      </c>
      <c r="G18" s="247"/>
      <c r="H18" s="94" t="s">
        <v>127</v>
      </c>
      <c r="I18" s="247"/>
      <c r="J18" s="363"/>
      <c r="K18" s="247"/>
      <c r="L18" s="39"/>
      <c r="M18" s="247"/>
      <c r="N18" s="39"/>
      <c r="O18" s="247"/>
      <c r="P18" s="39"/>
      <c r="Q18" s="247"/>
      <c r="R18" s="39"/>
      <c r="S18" s="247"/>
    </row>
    <row r="19" spans="1:19" s="4" customFormat="1" ht="53.25" customHeight="1">
      <c r="A19" s="14"/>
      <c r="B19" s="25" t="str">
        <f>LEFT(B18,SEARCH(",",B18))&amp;" value"</f>
        <v>Silver (7106), value</v>
      </c>
      <c r="C19" s="9"/>
      <c r="D19" s="10" t="s">
        <v>127</v>
      </c>
      <c r="E19" s="9"/>
      <c r="F19" s="10" t="s">
        <v>127</v>
      </c>
      <c r="G19" s="247"/>
      <c r="H19" s="94" t="s">
        <v>127</v>
      </c>
      <c r="I19" s="247"/>
      <c r="J19" s="363"/>
      <c r="K19" s="247"/>
      <c r="L19" s="39"/>
      <c r="M19" s="247"/>
      <c r="N19" s="39"/>
      <c r="O19" s="247"/>
      <c r="P19" s="39"/>
      <c r="Q19" s="247"/>
      <c r="R19" s="39"/>
      <c r="S19" s="247"/>
    </row>
    <row r="20" spans="1:19" s="4" customFormat="1" ht="53.25" customHeight="1">
      <c r="A20" s="14"/>
      <c r="B20" s="25" t="s">
        <v>277</v>
      </c>
      <c r="C20" s="9"/>
      <c r="D20" s="10" t="s">
        <v>127</v>
      </c>
      <c r="E20" s="9"/>
      <c r="F20" s="10" t="s">
        <v>127</v>
      </c>
      <c r="G20" s="247"/>
      <c r="H20" s="94" t="s">
        <v>127</v>
      </c>
      <c r="I20" s="247"/>
      <c r="J20" s="363"/>
      <c r="K20" s="247"/>
      <c r="L20" s="39"/>
      <c r="M20" s="247"/>
      <c r="N20" s="39"/>
      <c r="O20" s="247"/>
      <c r="P20" s="39"/>
      <c r="Q20" s="247"/>
      <c r="R20" s="39"/>
      <c r="S20" s="247"/>
    </row>
    <row r="21" spans="1:19" s="4" customFormat="1" ht="53.25" customHeight="1">
      <c r="A21" s="14"/>
      <c r="B21" s="25" t="str">
        <f>LEFT(B20,SEARCH(",",B20))&amp;" value"</f>
        <v>Coal (2701), value</v>
      </c>
      <c r="C21" s="9"/>
      <c r="D21" s="10" t="s">
        <v>127</v>
      </c>
      <c r="E21" s="9"/>
      <c r="F21" s="10" t="s">
        <v>127</v>
      </c>
      <c r="G21" s="247"/>
      <c r="H21" s="94" t="s">
        <v>127</v>
      </c>
      <c r="I21" s="247"/>
      <c r="J21" s="363"/>
      <c r="K21" s="247"/>
      <c r="L21" s="39"/>
      <c r="M21" s="247"/>
      <c r="N21" s="39"/>
      <c r="O21" s="247"/>
      <c r="P21" s="39"/>
      <c r="Q21" s="247"/>
      <c r="R21" s="39"/>
      <c r="S21" s="247"/>
    </row>
    <row r="22" spans="1:19" s="4" customFormat="1" ht="53.25" customHeight="1">
      <c r="A22" s="14"/>
      <c r="B22" s="25" t="s">
        <v>278</v>
      </c>
      <c r="C22" s="9"/>
      <c r="D22" s="10" t="s">
        <v>127</v>
      </c>
      <c r="E22" s="9"/>
      <c r="F22" s="10" t="s">
        <v>127</v>
      </c>
      <c r="G22" s="247"/>
      <c r="H22" s="94" t="s">
        <v>127</v>
      </c>
      <c r="I22" s="247"/>
      <c r="J22" s="363"/>
      <c r="K22" s="247"/>
      <c r="L22" s="39"/>
      <c r="M22" s="247"/>
      <c r="N22" s="39"/>
      <c r="O22" s="247"/>
      <c r="P22" s="39"/>
      <c r="Q22" s="247"/>
      <c r="R22" s="39"/>
      <c r="S22" s="247"/>
    </row>
    <row r="23" spans="1:19" s="4" customFormat="1" ht="53.25" customHeight="1">
      <c r="A23" s="14"/>
      <c r="B23" s="25" t="str">
        <f>LEFT(B22,SEARCH(",",B22))&amp;" value"</f>
        <v>Copper (2603), value</v>
      </c>
      <c r="C23" s="9"/>
      <c r="D23" s="10" t="s">
        <v>127</v>
      </c>
      <c r="E23" s="9"/>
      <c r="F23" s="10" t="s">
        <v>127</v>
      </c>
      <c r="G23" s="247"/>
      <c r="H23" s="94" t="s">
        <v>127</v>
      </c>
      <c r="I23" s="247"/>
      <c r="J23" s="363"/>
      <c r="K23" s="247"/>
      <c r="L23" s="39"/>
      <c r="M23" s="247"/>
      <c r="N23" s="39"/>
      <c r="O23" s="247"/>
      <c r="P23" s="39"/>
      <c r="Q23" s="247"/>
      <c r="R23" s="39"/>
      <c r="S23" s="247"/>
    </row>
    <row r="24" spans="1:19" s="4" customFormat="1" ht="53.25" customHeight="1">
      <c r="A24" s="14"/>
      <c r="B24" s="25" t="s">
        <v>279</v>
      </c>
      <c r="C24" s="9"/>
      <c r="D24" s="10" t="s">
        <v>156</v>
      </c>
      <c r="E24" s="9"/>
      <c r="F24" s="10" t="s">
        <v>204</v>
      </c>
      <c r="G24" s="247"/>
      <c r="H24" s="94" t="s">
        <v>280</v>
      </c>
      <c r="I24" s="247"/>
      <c r="J24" s="363"/>
      <c r="K24" s="247"/>
      <c r="L24" s="39"/>
      <c r="M24" s="247"/>
      <c r="N24" s="39"/>
      <c r="O24" s="247"/>
      <c r="P24" s="39"/>
      <c r="Q24" s="247"/>
      <c r="R24" s="39"/>
      <c r="S24" s="247"/>
    </row>
    <row r="25" spans="1:19" s="4" customFormat="1" ht="53.25" customHeight="1">
      <c r="A25" s="14"/>
      <c r="B25" s="25" t="e">
        <f>LEFT(B24,SEARCH(",",B24))&amp;" value"</f>
        <v>#VALUE!</v>
      </c>
      <c r="C25" s="9"/>
      <c r="D25" s="10" t="s">
        <v>127</v>
      </c>
      <c r="E25" s="9"/>
      <c r="F25" s="10" t="s">
        <v>127</v>
      </c>
      <c r="G25" s="247"/>
      <c r="H25" s="94" t="s">
        <v>127</v>
      </c>
      <c r="I25" s="247"/>
      <c r="J25" s="363"/>
      <c r="K25" s="247"/>
      <c r="L25" s="39"/>
      <c r="M25" s="247"/>
      <c r="N25" s="39"/>
      <c r="O25" s="247"/>
      <c r="P25" s="39"/>
      <c r="Q25" s="247"/>
      <c r="R25" s="39"/>
      <c r="S25" s="247"/>
    </row>
    <row r="26" spans="1:19" s="4" customFormat="1" ht="53.25" customHeight="1">
      <c r="A26" s="14"/>
      <c r="B26" s="25" t="s">
        <v>281</v>
      </c>
      <c r="C26" s="9"/>
      <c r="D26" s="10" t="s">
        <v>127</v>
      </c>
      <c r="E26" s="9"/>
      <c r="F26" s="10" t="s">
        <v>127</v>
      </c>
      <c r="G26" s="247"/>
      <c r="H26" s="94" t="s">
        <v>127</v>
      </c>
      <c r="I26" s="247"/>
      <c r="J26" s="363"/>
      <c r="K26" s="247"/>
      <c r="L26" s="39"/>
      <c r="M26" s="247"/>
      <c r="N26" s="39"/>
      <c r="O26" s="247"/>
      <c r="P26" s="39"/>
      <c r="Q26" s="247"/>
      <c r="R26" s="39"/>
      <c r="S26" s="247"/>
    </row>
    <row r="27" spans="1:19" s="4" customFormat="1" ht="53.25" customHeight="1">
      <c r="A27" s="15"/>
      <c r="B27" s="26" t="str">
        <f>LEFT(B26,SEARCH(",",B26))&amp;" value"</f>
        <v>Add commodities here, value</v>
      </c>
      <c r="C27" s="11"/>
      <c r="D27" s="10" t="s">
        <v>127</v>
      </c>
      <c r="E27" s="11"/>
      <c r="F27" s="10" t="s">
        <v>127</v>
      </c>
      <c r="G27" s="247"/>
      <c r="H27" s="94" t="s">
        <v>127</v>
      </c>
      <c r="I27" s="247"/>
      <c r="J27" s="364"/>
      <c r="K27" s="247"/>
      <c r="L27" s="39"/>
      <c r="M27" s="247"/>
      <c r="N27" s="39"/>
      <c r="O27" s="247"/>
      <c r="P27" s="39"/>
      <c r="Q27" s="247"/>
      <c r="R27" s="39"/>
      <c r="S27" s="247"/>
    </row>
  </sheetData>
  <mergeCells count="1">
    <mergeCell ref="J10:J27"/>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D15" xr:uid="{D6B97FC7-548E-4E67-8E1E-8E08BC556671}">
      <formula1>0</formula1>
    </dataValidation>
  </dataValidations>
  <hyperlinks>
    <hyperlink ref="B9" r:id="rId1" xr:uid="{861A18D6-DAB0-2A42-B0AC-9D9DB45B137C}"/>
    <hyperlink ref="F10" r:id="rId2" xr:uid="{47383927-4095-E94F-8351-23CAA8ED7C7B}"/>
  </hyperlinks>
  <pageMargins left="0.7" right="0.7" top="0.75" bottom="0.75" header="0.3" footer="0.3"/>
  <pageSetup paperSize="8" orientation="landscape"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B90F-EA51-7240-8FE0-02871E071FE2}">
  <sheetPr codeName="Sheet11"/>
  <dimension ref="A1:S27"/>
  <sheetViews>
    <sheetView topLeftCell="A3" zoomScale="85" zoomScaleNormal="85" workbookViewId="0">
      <selection activeCell="H25" sqref="H25"/>
    </sheetView>
  </sheetViews>
  <sheetFormatPr defaultColWidth="10.5" defaultRowHeight="16.5"/>
  <cols>
    <col min="1" max="1" width="15" style="247" customWidth="1"/>
    <col min="2" max="2" width="30.375" style="247" customWidth="1"/>
    <col min="3" max="3" width="4.875" style="247" customWidth="1"/>
    <col min="4" max="4" width="40.5" style="247" customWidth="1"/>
    <col min="5" max="5" width="4.875" style="247" customWidth="1"/>
    <col min="6" max="6" width="18" style="247" customWidth="1"/>
    <col min="7" max="7" width="3" style="247" customWidth="1"/>
    <col min="8" max="8" width="18"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282</v>
      </c>
    </row>
    <row r="3" spans="1:19" s="33" customFormat="1" ht="157.5">
      <c r="A3" s="34" t="s">
        <v>283</v>
      </c>
      <c r="B3" s="35" t="s">
        <v>284</v>
      </c>
      <c r="C3" s="36"/>
      <c r="D3" s="10" t="s">
        <v>60</v>
      </c>
      <c r="E3" s="36"/>
      <c r="F3" s="37"/>
      <c r="G3" s="36"/>
      <c r="H3" s="37"/>
      <c r="I3" s="36"/>
      <c r="J3" s="6"/>
      <c r="L3" s="39"/>
      <c r="N3" s="39"/>
      <c r="P3" s="39"/>
      <c r="R3" s="39"/>
    </row>
    <row r="4" spans="1:19" s="1" customFormat="1" ht="19.5">
      <c r="B4" s="2"/>
      <c r="D4" s="2"/>
      <c r="F4" s="2"/>
      <c r="H4" s="2"/>
      <c r="J4" s="3"/>
      <c r="L4" s="3"/>
    </row>
    <row r="5" spans="1:19" s="1" customFormat="1" ht="97.5">
      <c r="B5" s="2" t="s">
        <v>102</v>
      </c>
      <c r="D5" s="88" t="s">
        <v>103</v>
      </c>
      <c r="E5" s="48"/>
      <c r="F5" s="88" t="s">
        <v>104</v>
      </c>
      <c r="G5" s="48"/>
      <c r="H5" s="88" t="s">
        <v>105</v>
      </c>
      <c r="I5" s="56"/>
      <c r="J5" s="49" t="s">
        <v>106</v>
      </c>
      <c r="K5" s="31"/>
      <c r="L5" s="32" t="s">
        <v>107</v>
      </c>
      <c r="M5" s="31"/>
      <c r="N5" s="32" t="s">
        <v>108</v>
      </c>
      <c r="O5" s="31"/>
      <c r="P5" s="32" t="s">
        <v>109</v>
      </c>
      <c r="Q5" s="31"/>
      <c r="R5" s="32" t="s">
        <v>110</v>
      </c>
      <c r="S5" s="31"/>
    </row>
    <row r="6" spans="1:19" s="1" customFormat="1" ht="19.5">
      <c r="B6" s="2"/>
      <c r="D6" s="2"/>
      <c r="F6" s="2"/>
      <c r="H6" s="2"/>
      <c r="J6" s="3"/>
      <c r="L6" s="3"/>
      <c r="N6" s="3"/>
      <c r="P6" s="3"/>
      <c r="R6" s="3"/>
    </row>
    <row r="7" spans="1:19" s="33" customFormat="1" ht="47.25">
      <c r="A7" s="45" t="s">
        <v>135</v>
      </c>
      <c r="B7" s="285" t="s">
        <v>285</v>
      </c>
      <c r="D7" s="5" t="s">
        <v>137</v>
      </c>
      <c r="F7" s="46"/>
      <c r="H7" s="46"/>
      <c r="J7" s="47"/>
    </row>
    <row r="8" spans="1:19" s="1" customFormat="1" ht="19.5">
      <c r="B8" s="2"/>
      <c r="D8" s="2"/>
      <c r="F8" s="2"/>
      <c r="H8" s="2"/>
      <c r="J8" s="3"/>
      <c r="L8" s="3"/>
      <c r="N8" s="3"/>
      <c r="P8" s="3"/>
      <c r="R8" s="3"/>
    </row>
    <row r="9" spans="1:19" s="4" customFormat="1" ht="15.75">
      <c r="A9" s="13"/>
      <c r="B9" s="27" t="s">
        <v>263</v>
      </c>
      <c r="C9" s="7"/>
      <c r="D9" s="17"/>
      <c r="E9" s="7"/>
      <c r="F9" s="17"/>
      <c r="G9" s="19"/>
      <c r="H9" s="17"/>
      <c r="I9" s="19"/>
      <c r="J9" s="38"/>
      <c r="K9" s="20"/>
      <c r="L9" s="38"/>
      <c r="M9" s="20"/>
      <c r="N9" s="38"/>
      <c r="O9" s="20"/>
      <c r="P9" s="38"/>
      <c r="Q9" s="20"/>
      <c r="R9" s="38"/>
      <c r="S9" s="20"/>
    </row>
    <row r="10" spans="1:19" s="4" customFormat="1" ht="31.5">
      <c r="A10" s="13"/>
      <c r="B10" s="22" t="s">
        <v>286</v>
      </c>
      <c r="C10" s="7"/>
      <c r="D10" s="8" t="s">
        <v>114</v>
      </c>
      <c r="E10" s="7"/>
      <c r="F10" s="302" t="s">
        <v>265</v>
      </c>
      <c r="G10" s="1"/>
      <c r="H10" s="94" t="s">
        <v>287</v>
      </c>
      <c r="I10" s="1"/>
      <c r="J10" s="366"/>
      <c r="K10" s="1"/>
      <c r="L10" s="39"/>
      <c r="M10" s="1"/>
      <c r="N10" s="39"/>
      <c r="O10" s="1"/>
      <c r="P10" s="39"/>
      <c r="Q10" s="1"/>
      <c r="R10" s="39"/>
      <c r="S10" s="1"/>
    </row>
    <row r="11" spans="1:19" s="4" customFormat="1" ht="15.75">
      <c r="A11" s="14"/>
      <c r="B11" s="23" t="s">
        <v>288</v>
      </c>
      <c r="C11" s="9"/>
      <c r="D11" s="10" t="s">
        <v>114</v>
      </c>
      <c r="E11" s="9"/>
      <c r="F11" s="94" t="s">
        <v>60</v>
      </c>
      <c r="G11" s="36"/>
      <c r="H11" s="94" t="s">
        <v>289</v>
      </c>
      <c r="I11" s="36"/>
      <c r="J11" s="363"/>
      <c r="K11" s="33"/>
      <c r="L11" s="39"/>
      <c r="M11" s="33"/>
      <c r="N11" s="39"/>
      <c r="O11" s="33"/>
      <c r="P11" s="39"/>
      <c r="Q11" s="33"/>
      <c r="R11" s="39"/>
      <c r="S11" s="33"/>
    </row>
    <row r="12" spans="1:19" s="4" customFormat="1" ht="19.5">
      <c r="A12" s="14"/>
      <c r="B12" s="24" t="s">
        <v>290</v>
      </c>
      <c r="C12" s="9"/>
      <c r="D12" s="304">
        <v>553190</v>
      </c>
      <c r="E12" s="9"/>
      <c r="F12" s="10" t="s">
        <v>291</v>
      </c>
      <c r="G12" s="1"/>
      <c r="H12" s="94" t="s">
        <v>289</v>
      </c>
      <c r="I12" s="1"/>
      <c r="J12" s="363"/>
      <c r="K12" s="1"/>
      <c r="L12" s="39"/>
      <c r="M12" s="1"/>
      <c r="N12" s="39"/>
      <c r="O12" s="1"/>
      <c r="P12" s="39"/>
      <c r="Q12" s="1"/>
      <c r="R12" s="39"/>
      <c r="S12" s="1"/>
    </row>
    <row r="13" spans="1:19" s="4" customFormat="1" ht="15.75">
      <c r="A13" s="14"/>
      <c r="B13" s="25" t="str">
        <f>LEFT(B12,SEARCH(",",B12))&amp;" value"</f>
        <v>Crude oil (2709), value</v>
      </c>
      <c r="C13" s="9"/>
      <c r="D13" s="305">
        <v>238548090</v>
      </c>
      <c r="E13" s="9"/>
      <c r="F13" s="10" t="s">
        <v>271</v>
      </c>
      <c r="G13" s="19"/>
      <c r="H13" s="94" t="s">
        <v>289</v>
      </c>
      <c r="I13" s="19"/>
      <c r="J13" s="363"/>
      <c r="K13" s="20"/>
      <c r="L13" s="39"/>
      <c r="M13" s="20"/>
      <c r="N13" s="39"/>
      <c r="O13" s="20"/>
      <c r="P13" s="39"/>
      <c r="Q13" s="20"/>
      <c r="R13" s="39"/>
      <c r="S13" s="20"/>
    </row>
    <row r="14" spans="1:19" s="4" customFormat="1" ht="15.75">
      <c r="A14" s="14"/>
      <c r="B14" s="24" t="s">
        <v>272</v>
      </c>
      <c r="C14" s="9"/>
      <c r="D14" s="304">
        <v>7236000000</v>
      </c>
      <c r="E14" s="9"/>
      <c r="F14" s="10" t="s">
        <v>292</v>
      </c>
      <c r="G14" s="21"/>
      <c r="H14" s="94" t="s">
        <v>289</v>
      </c>
      <c r="I14" s="21"/>
      <c r="J14" s="363"/>
      <c r="K14" s="20"/>
      <c r="L14" s="39"/>
      <c r="M14" s="20"/>
      <c r="N14" s="39"/>
      <c r="O14" s="20"/>
      <c r="P14" s="39"/>
      <c r="Q14" s="20"/>
      <c r="R14" s="39"/>
      <c r="S14" s="20"/>
    </row>
    <row r="15" spans="1:19" s="4" customFormat="1" ht="15.75">
      <c r="A15" s="14"/>
      <c r="B15" s="25" t="str">
        <f>LEFT(B14,SEARCH(",",B14))&amp;" value"</f>
        <v>Natural gas (2711), value</v>
      </c>
      <c r="C15" s="9"/>
      <c r="D15" s="305">
        <v>1065260268</v>
      </c>
      <c r="E15" s="9"/>
      <c r="F15" s="10" t="s">
        <v>271</v>
      </c>
      <c r="G15" s="21"/>
      <c r="H15" s="94" t="s">
        <v>289</v>
      </c>
      <c r="I15" s="21"/>
      <c r="J15" s="363"/>
      <c r="K15" s="20"/>
      <c r="L15" s="39"/>
      <c r="M15" s="20"/>
      <c r="N15" s="39"/>
      <c r="O15" s="20"/>
      <c r="P15" s="39"/>
      <c r="Q15" s="20"/>
      <c r="R15" s="39"/>
      <c r="S15" s="20"/>
    </row>
    <row r="16" spans="1:19" s="4" customFormat="1">
      <c r="A16" s="14"/>
      <c r="B16" s="24" t="s">
        <v>275</v>
      </c>
      <c r="C16" s="9"/>
      <c r="D16" s="10" t="s">
        <v>127</v>
      </c>
      <c r="E16" s="9"/>
      <c r="F16" s="10" t="s">
        <v>127</v>
      </c>
      <c r="G16" s="247"/>
      <c r="H16" s="94" t="s">
        <v>127</v>
      </c>
      <c r="I16" s="247"/>
      <c r="J16" s="363"/>
      <c r="K16" s="247"/>
      <c r="L16" s="39"/>
      <c r="M16" s="247"/>
      <c r="N16" s="39"/>
      <c r="O16" s="247"/>
      <c r="P16" s="39"/>
      <c r="Q16" s="247"/>
      <c r="R16" s="39"/>
      <c r="S16" s="247"/>
    </row>
    <row r="17" spans="1:19" s="4" customFormat="1">
      <c r="A17" s="14"/>
      <c r="B17" s="25" t="str">
        <f>LEFT(B16,SEARCH(",",B16))&amp;" value"</f>
        <v>Gold (7108), value</v>
      </c>
      <c r="C17" s="9"/>
      <c r="D17" s="10" t="s">
        <v>127</v>
      </c>
      <c r="E17" s="9"/>
      <c r="F17" s="10" t="s">
        <v>127</v>
      </c>
      <c r="G17" s="247"/>
      <c r="H17" s="94" t="s">
        <v>127</v>
      </c>
      <c r="I17" s="247"/>
      <c r="J17" s="363"/>
      <c r="K17" s="247"/>
      <c r="L17" s="39"/>
      <c r="M17" s="247"/>
      <c r="N17" s="39"/>
      <c r="O17" s="247"/>
      <c r="P17" s="39"/>
      <c r="Q17" s="247"/>
      <c r="R17" s="39"/>
      <c r="S17" s="247"/>
    </row>
    <row r="18" spans="1:19" s="4" customFormat="1">
      <c r="A18" s="14"/>
      <c r="B18" s="24" t="s">
        <v>276</v>
      </c>
      <c r="C18" s="9"/>
      <c r="D18" s="10" t="s">
        <v>127</v>
      </c>
      <c r="E18" s="9"/>
      <c r="F18" s="10" t="s">
        <v>127</v>
      </c>
      <c r="G18" s="247"/>
      <c r="H18" s="94" t="s">
        <v>127</v>
      </c>
      <c r="I18" s="247"/>
      <c r="J18" s="363"/>
      <c r="K18" s="247"/>
      <c r="L18" s="39"/>
      <c r="M18" s="247"/>
      <c r="N18" s="39"/>
      <c r="O18" s="247"/>
      <c r="P18" s="39"/>
      <c r="Q18" s="247"/>
      <c r="R18" s="39"/>
      <c r="S18" s="247"/>
    </row>
    <row r="19" spans="1:19" s="4" customFormat="1">
      <c r="A19" s="14"/>
      <c r="B19" s="25" t="str">
        <f>LEFT(B18,SEARCH(",",B18))&amp;" value"</f>
        <v>Silver (7106), value</v>
      </c>
      <c r="C19" s="9"/>
      <c r="D19" s="10" t="s">
        <v>127</v>
      </c>
      <c r="E19" s="9"/>
      <c r="F19" s="10" t="s">
        <v>127</v>
      </c>
      <c r="G19" s="247"/>
      <c r="H19" s="94" t="s">
        <v>127</v>
      </c>
      <c r="I19" s="247"/>
      <c r="J19" s="363"/>
      <c r="K19" s="247"/>
      <c r="L19" s="39"/>
      <c r="M19" s="247"/>
      <c r="N19" s="39"/>
      <c r="O19" s="247"/>
      <c r="P19" s="39"/>
      <c r="Q19" s="247"/>
      <c r="R19" s="39"/>
      <c r="S19" s="247"/>
    </row>
    <row r="20" spans="1:19" s="4" customFormat="1">
      <c r="A20" s="14"/>
      <c r="B20" s="24" t="s">
        <v>277</v>
      </c>
      <c r="C20" s="9"/>
      <c r="D20" s="10" t="s">
        <v>127</v>
      </c>
      <c r="E20" s="9"/>
      <c r="F20" s="10" t="s">
        <v>127</v>
      </c>
      <c r="G20" s="247"/>
      <c r="H20" s="94" t="s">
        <v>127</v>
      </c>
      <c r="I20" s="247"/>
      <c r="J20" s="363"/>
      <c r="K20" s="247"/>
      <c r="L20" s="39"/>
      <c r="M20" s="247"/>
      <c r="N20" s="39"/>
      <c r="O20" s="247"/>
      <c r="P20" s="39"/>
      <c r="Q20" s="247"/>
      <c r="R20" s="39"/>
      <c r="S20" s="247"/>
    </row>
    <row r="21" spans="1:19" s="4" customFormat="1">
      <c r="A21" s="14"/>
      <c r="B21" s="25" t="str">
        <f>LEFT(B20,SEARCH(",",B20))&amp;" value"</f>
        <v>Coal (2701), value</v>
      </c>
      <c r="C21" s="9"/>
      <c r="D21" s="10" t="s">
        <v>127</v>
      </c>
      <c r="E21" s="9"/>
      <c r="F21" s="10" t="s">
        <v>127</v>
      </c>
      <c r="G21" s="247"/>
      <c r="H21" s="94" t="s">
        <v>127</v>
      </c>
      <c r="I21" s="247"/>
      <c r="J21" s="363"/>
      <c r="K21" s="247"/>
      <c r="L21" s="39"/>
      <c r="M21" s="247"/>
      <c r="N21" s="39"/>
      <c r="O21" s="247"/>
      <c r="P21" s="39"/>
      <c r="Q21" s="247"/>
      <c r="R21" s="39"/>
      <c r="S21" s="247"/>
    </row>
    <row r="22" spans="1:19" s="4" customFormat="1">
      <c r="A22" s="14"/>
      <c r="B22" s="24" t="s">
        <v>278</v>
      </c>
      <c r="C22" s="9"/>
      <c r="D22" s="10" t="s">
        <v>127</v>
      </c>
      <c r="E22" s="9"/>
      <c r="F22" s="10" t="s">
        <v>127</v>
      </c>
      <c r="G22" s="247"/>
      <c r="H22" s="94" t="s">
        <v>127</v>
      </c>
      <c r="I22" s="247"/>
      <c r="J22" s="363"/>
      <c r="K22" s="247"/>
      <c r="L22" s="39"/>
      <c r="M22" s="247"/>
      <c r="N22" s="39"/>
      <c r="O22" s="247"/>
      <c r="P22" s="39"/>
      <c r="Q22" s="247"/>
      <c r="R22" s="39"/>
      <c r="S22" s="247"/>
    </row>
    <row r="23" spans="1:19" s="4" customFormat="1">
      <c r="A23" s="14"/>
      <c r="B23" s="25" t="str">
        <f>LEFT(B22,SEARCH(",",B22))&amp;" value"</f>
        <v>Copper (2603), value</v>
      </c>
      <c r="C23" s="9"/>
      <c r="D23" s="10" t="s">
        <v>127</v>
      </c>
      <c r="E23" s="9"/>
      <c r="F23" s="10" t="s">
        <v>127</v>
      </c>
      <c r="G23" s="247"/>
      <c r="H23" s="94" t="s">
        <v>127</v>
      </c>
      <c r="I23" s="247"/>
      <c r="J23" s="363"/>
      <c r="K23" s="247"/>
      <c r="L23" s="39"/>
      <c r="M23" s="247"/>
      <c r="N23" s="39"/>
      <c r="O23" s="247"/>
      <c r="P23" s="39"/>
      <c r="Q23" s="247"/>
      <c r="R23" s="39"/>
      <c r="S23" s="247"/>
    </row>
    <row r="24" spans="1:19" s="4" customFormat="1" ht="31.5">
      <c r="A24" s="14"/>
      <c r="B24" s="24" t="s">
        <v>281</v>
      </c>
      <c r="C24" s="9"/>
      <c r="D24" s="10">
        <v>8000</v>
      </c>
      <c r="E24" s="9"/>
      <c r="F24" s="10" t="s">
        <v>293</v>
      </c>
      <c r="G24" s="247"/>
      <c r="H24" s="94" t="s">
        <v>294</v>
      </c>
      <c r="I24" s="247"/>
      <c r="J24" s="363"/>
      <c r="K24" s="247"/>
      <c r="L24" s="39"/>
      <c r="M24" s="247"/>
      <c r="N24" s="39"/>
      <c r="O24" s="247"/>
      <c r="P24" s="39"/>
      <c r="Q24" s="247"/>
      <c r="R24" s="39"/>
      <c r="S24" s="247"/>
    </row>
    <row r="25" spans="1:19" s="4" customFormat="1">
      <c r="A25" s="14"/>
      <c r="B25" s="25" t="str">
        <f>LEFT(B24,SEARCH(",",B24))&amp;" value"</f>
        <v>Add commodities here, value</v>
      </c>
      <c r="C25" s="9"/>
      <c r="D25" s="10">
        <v>17300000</v>
      </c>
      <c r="E25" s="9"/>
      <c r="F25" s="10" t="s">
        <v>127</v>
      </c>
      <c r="G25" s="247"/>
      <c r="H25" s="94" t="s">
        <v>127</v>
      </c>
      <c r="I25" s="247"/>
      <c r="J25" s="363"/>
      <c r="K25" s="247"/>
      <c r="L25" s="39"/>
      <c r="M25" s="247"/>
      <c r="N25" s="39"/>
      <c r="O25" s="247"/>
      <c r="P25" s="39"/>
      <c r="Q25" s="247"/>
      <c r="R25" s="39"/>
      <c r="S25" s="247"/>
    </row>
    <row r="26" spans="1:19" s="4" customFormat="1" ht="31.5">
      <c r="A26" s="14"/>
      <c r="B26" s="24" t="s">
        <v>281</v>
      </c>
      <c r="C26" s="9"/>
      <c r="D26" s="10" t="s">
        <v>127</v>
      </c>
      <c r="E26" s="9"/>
      <c r="F26" s="10" t="s">
        <v>127</v>
      </c>
      <c r="G26" s="247"/>
      <c r="H26" s="94" t="s">
        <v>127</v>
      </c>
      <c r="I26" s="247"/>
      <c r="J26" s="363"/>
      <c r="K26" s="247"/>
      <c r="L26" s="39"/>
      <c r="M26" s="247"/>
      <c r="N26" s="39"/>
      <c r="O26" s="247"/>
      <c r="P26" s="39"/>
      <c r="Q26" s="247"/>
      <c r="R26" s="39"/>
      <c r="S26" s="247"/>
    </row>
    <row r="27" spans="1:19" s="4" customFormat="1">
      <c r="A27" s="15"/>
      <c r="B27" s="26" t="str">
        <f>LEFT(B26,SEARCH(",",B26))&amp;" value"</f>
        <v>Add commodities here, value</v>
      </c>
      <c r="C27" s="11"/>
      <c r="D27" s="10" t="s">
        <v>127</v>
      </c>
      <c r="E27" s="11"/>
      <c r="F27" s="10" t="s">
        <v>127</v>
      </c>
      <c r="G27" s="247"/>
      <c r="H27" s="94" t="s">
        <v>127</v>
      </c>
      <c r="I27" s="247"/>
      <c r="J27" s="364"/>
      <c r="K27" s="247"/>
      <c r="L27" s="39"/>
      <c r="M27" s="247"/>
      <c r="N27" s="39"/>
      <c r="O27" s="247"/>
      <c r="P27" s="39"/>
      <c r="Q27" s="247"/>
      <c r="R27" s="39"/>
      <c r="S27" s="247"/>
    </row>
  </sheetData>
  <mergeCells count="1">
    <mergeCell ref="J10:J27"/>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D15" xr:uid="{43D381A3-8F40-49A3-A56F-A6F58928E2CA}">
      <formula1>0</formula1>
    </dataValidation>
  </dataValidations>
  <hyperlinks>
    <hyperlink ref="B9" r:id="rId1" xr:uid="{BC2E38CF-48FB-984E-80B9-2EB75B76021D}"/>
    <hyperlink ref="F10" r:id="rId2" xr:uid="{C922190F-54A2-824C-83B4-CD33811325B5}"/>
  </hyperlinks>
  <pageMargins left="0.7" right="0.7" top="0.75" bottom="0.75" header="0.3" footer="0.3"/>
  <pageSetup paperSize="8" orientation="landscape" horizontalDpi="1200"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AD01-BC72-854E-9D3E-0F8424E2DC8E}">
  <sheetPr codeName="Sheet12"/>
  <dimension ref="A1:S20"/>
  <sheetViews>
    <sheetView topLeftCell="D1" zoomScale="79" zoomScaleNormal="110" zoomScalePageLayoutView="115" workbookViewId="0">
      <selection activeCell="H7" sqref="H7"/>
    </sheetView>
  </sheetViews>
  <sheetFormatPr defaultColWidth="10.5" defaultRowHeight="16.5"/>
  <cols>
    <col min="1" max="1" width="15.5" style="247" customWidth="1"/>
    <col min="2" max="2" width="71.5" style="247" customWidth="1"/>
    <col min="3" max="3" width="3" style="247" customWidth="1"/>
    <col min="4" max="4" width="23" style="247" customWidth="1"/>
    <col min="5" max="5" width="3" style="247" customWidth="1"/>
    <col min="6" max="6" width="26" style="247" customWidth="1"/>
    <col min="7" max="7" width="3" style="247" customWidth="1"/>
    <col min="8" max="8" width="26"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295</v>
      </c>
    </row>
    <row r="3" spans="1:19" s="43" customFormat="1" ht="78.75">
      <c r="A3" s="290" t="s">
        <v>296</v>
      </c>
      <c r="B3" s="60" t="s">
        <v>297</v>
      </c>
      <c r="D3" s="10" t="s">
        <v>191</v>
      </c>
      <c r="F3" s="61"/>
      <c r="H3" s="61"/>
      <c r="J3" s="52"/>
      <c r="L3" s="42"/>
      <c r="N3" s="42"/>
      <c r="P3" s="42"/>
      <c r="R3" s="42"/>
    </row>
    <row r="4" spans="1:19" s="41" customFormat="1" ht="19.5">
      <c r="A4" s="59"/>
      <c r="B4" s="50"/>
      <c r="D4" s="50"/>
      <c r="F4" s="50"/>
      <c r="H4" s="50"/>
      <c r="J4" s="51"/>
      <c r="L4" s="51"/>
    </row>
    <row r="5" spans="1:19" s="56" customFormat="1" ht="74.25" customHeight="1">
      <c r="A5" s="54"/>
      <c r="B5" s="55" t="s">
        <v>102</v>
      </c>
      <c r="D5" s="88" t="s">
        <v>103</v>
      </c>
      <c r="E5" s="48"/>
      <c r="F5" s="88" t="s">
        <v>104</v>
      </c>
      <c r="G5" s="48"/>
      <c r="H5" s="88" t="s">
        <v>105</v>
      </c>
      <c r="J5" s="49" t="s">
        <v>106</v>
      </c>
      <c r="K5" s="48"/>
      <c r="L5" s="49" t="s">
        <v>107</v>
      </c>
      <c r="M5" s="48"/>
      <c r="N5" s="49" t="s">
        <v>108</v>
      </c>
      <c r="O5" s="48"/>
      <c r="P5" s="49" t="s">
        <v>109</v>
      </c>
      <c r="Q5" s="48"/>
      <c r="R5" s="49" t="s">
        <v>110</v>
      </c>
    </row>
    <row r="6" spans="1:19" s="41" customFormat="1" ht="19.5">
      <c r="A6" s="59"/>
      <c r="B6" s="50"/>
      <c r="D6" s="50"/>
      <c r="F6" s="50"/>
      <c r="H6" s="50"/>
      <c r="J6" s="51"/>
      <c r="L6" s="51"/>
      <c r="N6" s="51"/>
      <c r="P6" s="51"/>
      <c r="R6" s="51"/>
    </row>
    <row r="7" spans="1:19" s="9" customFormat="1" ht="31.5">
      <c r="A7" s="14"/>
      <c r="B7" s="23" t="s">
        <v>298</v>
      </c>
      <c r="D7" s="10" t="s">
        <v>156</v>
      </c>
      <c r="F7" s="94" t="s">
        <v>255</v>
      </c>
      <c r="G7" s="41"/>
      <c r="H7" s="94" t="s">
        <v>299</v>
      </c>
      <c r="I7" s="41"/>
      <c r="J7" s="349"/>
      <c r="K7" s="41"/>
      <c r="L7" s="42"/>
      <c r="M7" s="43"/>
      <c r="N7" s="42"/>
      <c r="O7" s="43"/>
      <c r="P7" s="42"/>
      <c r="Q7" s="43"/>
      <c r="R7" s="42"/>
      <c r="S7" s="41"/>
    </row>
    <row r="8" spans="1:19" s="9" customFormat="1" ht="31.5">
      <c r="A8" s="14"/>
      <c r="B8" s="57" t="s">
        <v>300</v>
      </c>
      <c r="D8" s="10" t="s">
        <v>301</v>
      </c>
      <c r="F8" s="94" t="s">
        <v>255</v>
      </c>
      <c r="G8" s="43"/>
      <c r="H8" s="312" t="s">
        <v>302</v>
      </c>
      <c r="I8" s="43"/>
      <c r="J8" s="350"/>
      <c r="K8" s="43"/>
      <c r="L8" s="42"/>
      <c r="M8" s="43"/>
      <c r="N8" s="42"/>
      <c r="O8" s="43"/>
      <c r="P8" s="42"/>
      <c r="Q8" s="43"/>
      <c r="R8" s="42"/>
      <c r="S8" s="43"/>
    </row>
    <row r="9" spans="1:19" s="9" customFormat="1" ht="31.5">
      <c r="A9" s="14"/>
      <c r="B9" s="57" t="s">
        <v>303</v>
      </c>
      <c r="D9" s="10" t="s">
        <v>156</v>
      </c>
      <c r="F9" s="94" t="s">
        <v>255</v>
      </c>
      <c r="G9" s="43"/>
      <c r="H9" s="312" t="s">
        <v>302</v>
      </c>
      <c r="I9" s="43"/>
      <c r="J9" s="350"/>
      <c r="K9" s="43"/>
      <c r="L9" s="42"/>
      <c r="M9" s="43"/>
      <c r="N9" s="42"/>
      <c r="O9" s="43"/>
      <c r="P9" s="42"/>
      <c r="Q9" s="43"/>
      <c r="R9" s="42"/>
      <c r="S9" s="43"/>
    </row>
    <row r="10" spans="1:19" s="9" customFormat="1" ht="31.5">
      <c r="A10" s="14"/>
      <c r="B10" s="57" t="s">
        <v>304</v>
      </c>
      <c r="D10" s="10" t="s">
        <v>156</v>
      </c>
      <c r="F10" s="94" t="s">
        <v>255</v>
      </c>
      <c r="G10" s="43"/>
      <c r="H10" s="94" t="s">
        <v>305</v>
      </c>
      <c r="I10" s="43"/>
      <c r="J10" s="350"/>
      <c r="K10" s="43"/>
      <c r="L10" s="42"/>
      <c r="M10" s="43"/>
      <c r="N10" s="42"/>
      <c r="O10" s="43"/>
      <c r="P10" s="42"/>
      <c r="Q10" s="43"/>
      <c r="R10" s="42"/>
      <c r="S10" s="43"/>
    </row>
    <row r="11" spans="1:19" s="9" customFormat="1" ht="63">
      <c r="A11" s="14"/>
      <c r="B11" s="57" t="s">
        <v>306</v>
      </c>
      <c r="D11" s="10" t="s">
        <v>156</v>
      </c>
      <c r="F11" s="94" t="s">
        <v>255</v>
      </c>
      <c r="G11" s="43"/>
      <c r="H11" s="94" t="s">
        <v>307</v>
      </c>
      <c r="I11" s="43"/>
      <c r="J11" s="350"/>
      <c r="K11" s="43"/>
      <c r="L11" s="42"/>
      <c r="M11" s="43"/>
      <c r="N11" s="42"/>
      <c r="O11" s="43"/>
      <c r="P11" s="42"/>
      <c r="Q11" s="43"/>
      <c r="R11" s="42"/>
      <c r="S11" s="43"/>
    </row>
    <row r="12" spans="1:19" s="9" customFormat="1" ht="31.5">
      <c r="A12" s="14"/>
      <c r="B12" s="57" t="s">
        <v>308</v>
      </c>
      <c r="D12" s="10" t="s">
        <v>156</v>
      </c>
      <c r="F12" s="94" t="s">
        <v>255</v>
      </c>
      <c r="G12" s="43"/>
      <c r="H12" s="94" t="s">
        <v>309</v>
      </c>
      <c r="I12" s="43"/>
      <c r="J12" s="350"/>
      <c r="K12" s="43"/>
      <c r="L12" s="42"/>
      <c r="M12" s="43"/>
      <c r="N12" s="42"/>
      <c r="O12" s="43"/>
      <c r="P12" s="42"/>
      <c r="Q12" s="43"/>
      <c r="R12" s="42"/>
      <c r="S12" s="43"/>
    </row>
    <row r="13" spans="1:19" s="9" customFormat="1" ht="31.5">
      <c r="A13" s="14"/>
      <c r="B13" s="57" t="s">
        <v>310</v>
      </c>
      <c r="D13" s="10" t="s">
        <v>156</v>
      </c>
      <c r="F13" s="94" t="s">
        <v>255</v>
      </c>
      <c r="G13" s="43"/>
      <c r="H13" s="94" t="s">
        <v>309</v>
      </c>
      <c r="I13" s="43"/>
      <c r="J13" s="350"/>
      <c r="K13" s="43"/>
      <c r="L13" s="42"/>
      <c r="M13" s="43"/>
      <c r="N13" s="42"/>
      <c r="O13" s="43"/>
      <c r="P13" s="42"/>
      <c r="Q13" s="43"/>
      <c r="R13" s="42"/>
      <c r="S13" s="43"/>
    </row>
    <row r="14" spans="1:19" s="9" customFormat="1" ht="31.5">
      <c r="A14" s="14"/>
      <c r="B14" s="57" t="s">
        <v>311</v>
      </c>
      <c r="D14" s="10" t="s">
        <v>312</v>
      </c>
      <c r="F14" s="94" t="s">
        <v>255</v>
      </c>
      <c r="G14" s="43"/>
      <c r="H14" s="94" t="s">
        <v>313</v>
      </c>
      <c r="I14" s="43"/>
      <c r="J14" s="350"/>
      <c r="K14" s="43"/>
      <c r="L14" s="42"/>
      <c r="M14" s="43"/>
      <c r="N14" s="42"/>
      <c r="O14" s="43"/>
      <c r="P14" s="42"/>
      <c r="Q14" s="43"/>
      <c r="R14" s="42"/>
      <c r="S14" s="43"/>
    </row>
    <row r="15" spans="1:19" s="9" customFormat="1" ht="31.5">
      <c r="A15" s="14"/>
      <c r="B15" s="57" t="s">
        <v>314</v>
      </c>
      <c r="D15" s="10" t="s">
        <v>156</v>
      </c>
      <c r="F15" s="94" t="s">
        <v>255</v>
      </c>
      <c r="G15" s="43"/>
      <c r="H15" s="94" t="s">
        <v>313</v>
      </c>
      <c r="I15" s="43"/>
      <c r="J15" s="350"/>
      <c r="K15" s="43"/>
      <c r="L15" s="42"/>
      <c r="M15" s="43"/>
      <c r="N15" s="42"/>
      <c r="O15" s="43"/>
      <c r="P15" s="42"/>
      <c r="Q15" s="43"/>
      <c r="R15" s="42"/>
      <c r="S15" s="43"/>
    </row>
    <row r="16" spans="1:19" s="9" customFormat="1" ht="78.75">
      <c r="A16" s="14"/>
      <c r="B16" s="57" t="s">
        <v>315</v>
      </c>
      <c r="D16" s="10" t="s">
        <v>156</v>
      </c>
      <c r="F16" s="94" t="s">
        <v>255</v>
      </c>
      <c r="G16" s="43"/>
      <c r="H16" s="94" t="s">
        <v>316</v>
      </c>
      <c r="I16" s="43"/>
      <c r="J16" s="350"/>
      <c r="K16" s="43"/>
      <c r="L16" s="42"/>
      <c r="M16" s="43"/>
      <c r="N16" s="42"/>
      <c r="O16" s="43"/>
      <c r="P16" s="42"/>
      <c r="Q16" s="43"/>
      <c r="R16" s="42"/>
      <c r="S16" s="43"/>
    </row>
    <row r="17" spans="1:19" s="9" customFormat="1" ht="63">
      <c r="A17" s="14"/>
      <c r="B17" s="57" t="s">
        <v>317</v>
      </c>
      <c r="D17" s="10" t="s">
        <v>156</v>
      </c>
      <c r="F17" s="94" t="s">
        <v>255</v>
      </c>
      <c r="G17" s="43"/>
      <c r="H17" s="94" t="s">
        <v>60</v>
      </c>
      <c r="I17" s="43"/>
      <c r="J17" s="350"/>
      <c r="K17" s="43"/>
      <c r="L17" s="42"/>
      <c r="M17" s="43"/>
      <c r="N17" s="42"/>
      <c r="O17" s="43"/>
      <c r="P17" s="42"/>
      <c r="Q17" s="43"/>
      <c r="R17" s="42"/>
      <c r="S17" s="43"/>
    </row>
    <row r="18" spans="1:19" s="9" customFormat="1" ht="31.5">
      <c r="A18" s="14"/>
      <c r="B18" s="57" t="s">
        <v>318</v>
      </c>
      <c r="D18" s="10" t="s">
        <v>156</v>
      </c>
      <c r="F18" s="94" t="s">
        <v>255</v>
      </c>
      <c r="G18" s="43"/>
      <c r="H18" s="94" t="s">
        <v>319</v>
      </c>
      <c r="I18" s="43"/>
      <c r="J18" s="350"/>
      <c r="K18" s="43"/>
      <c r="L18" s="42"/>
      <c r="M18" s="43"/>
      <c r="N18" s="42"/>
      <c r="O18" s="43"/>
      <c r="P18" s="42"/>
      <c r="Q18" s="43"/>
      <c r="R18" s="42"/>
      <c r="S18" s="41"/>
    </row>
    <row r="19" spans="1:19" s="9" customFormat="1" ht="47.25">
      <c r="A19" s="14"/>
      <c r="B19" s="57" t="s">
        <v>320</v>
      </c>
      <c r="D19" s="10" t="s">
        <v>156</v>
      </c>
      <c r="F19" s="94" t="s">
        <v>255</v>
      </c>
      <c r="G19" s="43"/>
      <c r="H19" s="94" t="s">
        <v>321</v>
      </c>
      <c r="I19" s="43"/>
      <c r="J19" s="351"/>
      <c r="K19" s="43"/>
      <c r="L19" s="42"/>
      <c r="M19" s="43"/>
      <c r="N19" s="42"/>
      <c r="O19" s="43"/>
      <c r="P19" s="42"/>
      <c r="Q19" s="43"/>
      <c r="R19" s="42"/>
      <c r="S19" s="43"/>
    </row>
    <row r="20" spans="1:19" s="249" customFormat="1">
      <c r="A20" s="248"/>
    </row>
  </sheetData>
  <mergeCells count="1">
    <mergeCell ref="J7:J19"/>
  </mergeCells>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7114-B2AA-E14F-8E0A-D47AA383A57E}">
  <sheetPr codeName="Sheet13"/>
  <dimension ref="A1:N175"/>
  <sheetViews>
    <sheetView showGridLines="0" topLeftCell="A88" zoomScaleNormal="100" workbookViewId="0">
      <selection activeCell="K23" sqref="K23"/>
    </sheetView>
  </sheetViews>
  <sheetFormatPr defaultColWidth="4" defaultRowHeight="24" customHeight="1"/>
  <cols>
    <col min="1" max="1" width="4" style="4"/>
    <col min="2" max="2" width="48.5" style="4" customWidth="1"/>
    <col min="3" max="3" width="44.5" style="4" customWidth="1"/>
    <col min="4" max="4" width="38.875" style="4" customWidth="1"/>
    <col min="5" max="5" width="23" style="4" customWidth="1"/>
    <col min="6" max="10" width="26.5" style="4" customWidth="1"/>
    <col min="11" max="11" width="30.625" style="4" customWidth="1"/>
    <col min="12" max="33" width="4" style="4"/>
    <col min="34" max="34" width="12" style="4" bestFit="1" customWidth="1"/>
    <col min="35" max="16384" width="4" style="4"/>
  </cols>
  <sheetData>
    <row r="1" spans="1:14" ht="15.75"/>
    <row r="2" spans="1:14" s="278" customFormat="1" ht="15.75">
      <c r="A2" s="4"/>
      <c r="B2" s="368" t="s">
        <v>322</v>
      </c>
      <c r="C2" s="368"/>
      <c r="D2" s="368"/>
      <c r="E2" s="368"/>
      <c r="F2" s="368"/>
      <c r="G2" s="368"/>
      <c r="H2" s="368"/>
      <c r="I2" s="368"/>
      <c r="J2" s="368"/>
    </row>
    <row r="3" spans="1:14">
      <c r="B3" s="334" t="s">
        <v>35</v>
      </c>
      <c r="C3" s="334"/>
      <c r="D3" s="334"/>
      <c r="E3" s="334"/>
      <c r="F3" s="334"/>
      <c r="G3" s="334"/>
      <c r="H3" s="334"/>
      <c r="I3" s="334"/>
      <c r="J3" s="334"/>
    </row>
    <row r="4" spans="1:14" ht="15.75">
      <c r="B4" s="336" t="s">
        <v>323</v>
      </c>
      <c r="C4" s="336"/>
      <c r="D4" s="336"/>
      <c r="E4" s="336"/>
      <c r="F4" s="336"/>
      <c r="G4" s="336"/>
      <c r="H4" s="336"/>
      <c r="I4" s="336"/>
      <c r="J4" s="336"/>
    </row>
    <row r="5" spans="1:14" ht="15.75">
      <c r="B5" s="336" t="s">
        <v>324</v>
      </c>
      <c r="C5" s="336"/>
      <c r="D5" s="336"/>
      <c r="E5" s="336"/>
      <c r="F5" s="336"/>
      <c r="G5" s="336"/>
      <c r="H5" s="336"/>
      <c r="I5" s="336"/>
      <c r="J5" s="336"/>
    </row>
    <row r="6" spans="1:14" ht="15.75">
      <c r="B6" s="336" t="s">
        <v>325</v>
      </c>
      <c r="C6" s="336"/>
      <c r="D6" s="336"/>
      <c r="E6" s="336"/>
      <c r="F6" s="336"/>
      <c r="G6" s="336"/>
      <c r="H6" s="336"/>
      <c r="I6" s="336"/>
      <c r="J6" s="336"/>
    </row>
    <row r="7" spans="1:14" ht="15.75" customHeight="1">
      <c r="B7" s="336" t="s">
        <v>326</v>
      </c>
      <c r="C7" s="336"/>
      <c r="D7" s="336"/>
      <c r="E7" s="336"/>
      <c r="F7" s="336"/>
      <c r="G7" s="336"/>
      <c r="H7" s="336"/>
      <c r="I7" s="336"/>
      <c r="J7" s="336"/>
    </row>
    <row r="8" spans="1:14" ht="15.75">
      <c r="B8" s="410" t="s">
        <v>39</v>
      </c>
      <c r="C8" s="410"/>
      <c r="D8" s="410"/>
      <c r="E8" s="410"/>
      <c r="F8" s="410"/>
      <c r="G8" s="410"/>
      <c r="H8" s="410"/>
      <c r="I8" s="410"/>
      <c r="J8" s="410"/>
    </row>
    <row r="9" spans="1:14" ht="15.75"/>
    <row r="10" spans="1:14">
      <c r="B10" s="369" t="s">
        <v>327</v>
      </c>
      <c r="C10" s="369"/>
      <c r="D10" s="369"/>
      <c r="E10" s="369"/>
      <c r="F10" s="369"/>
      <c r="G10" s="369"/>
      <c r="H10" s="369"/>
      <c r="I10" s="369"/>
      <c r="J10" s="369"/>
    </row>
    <row r="11" spans="1:14" s="96" customFormat="1" ht="25.5" customHeight="1">
      <c r="B11" s="370" t="s">
        <v>328</v>
      </c>
      <c r="C11" s="370"/>
      <c r="D11" s="370"/>
      <c r="E11" s="370"/>
      <c r="F11" s="370"/>
      <c r="G11" s="370"/>
      <c r="H11" s="370"/>
      <c r="I11" s="370"/>
      <c r="J11" s="370"/>
    </row>
    <row r="12" spans="1:14" s="97" customFormat="1" ht="15.75">
      <c r="B12" s="371"/>
      <c r="C12" s="371"/>
      <c r="D12" s="371"/>
      <c r="E12" s="371"/>
      <c r="F12" s="371"/>
      <c r="G12" s="371"/>
      <c r="H12" s="371"/>
      <c r="I12" s="371"/>
      <c r="J12" s="371"/>
    </row>
    <row r="13" spans="1:14" s="97" customFormat="1" ht="19.5">
      <c r="B13" s="367" t="s">
        <v>329</v>
      </c>
      <c r="C13" s="367"/>
      <c r="D13" s="367"/>
      <c r="E13" s="367"/>
      <c r="F13" s="367"/>
      <c r="G13" s="367"/>
      <c r="H13" s="367"/>
      <c r="I13" s="367"/>
      <c r="J13" s="367"/>
    </row>
    <row r="14" spans="1:14" s="97" customFormat="1" ht="15.75">
      <c r="B14" s="98" t="s">
        <v>330</v>
      </c>
      <c r="C14" s="98" t="s">
        <v>331</v>
      </c>
      <c r="D14" s="4" t="s">
        <v>332</v>
      </c>
      <c r="E14" s="277" t="s">
        <v>333</v>
      </c>
      <c r="F14" s="277" t="s">
        <v>334</v>
      </c>
      <c r="G14" s="4" t="s">
        <v>335</v>
      </c>
      <c r="H14" s="99"/>
      <c r="I14" s="100"/>
    </row>
    <row r="15" spans="1:14" s="97" customFormat="1" ht="15.75">
      <c r="B15" s="4" t="s">
        <v>336</v>
      </c>
      <c r="C15" s="4" t="s">
        <v>337</v>
      </c>
      <c r="D15" s="4"/>
      <c r="E15" s="241" t="s">
        <v>56</v>
      </c>
      <c r="F15" s="241" t="s">
        <v>338</v>
      </c>
      <c r="G15" s="101" t="s">
        <v>60</v>
      </c>
      <c r="H15" s="100"/>
      <c r="I15" s="100"/>
    </row>
    <row r="16" spans="1:14" s="97" customFormat="1" ht="15.75">
      <c r="B16" s="97" t="s">
        <v>339</v>
      </c>
      <c r="C16" s="4" t="s">
        <v>337</v>
      </c>
      <c r="D16" s="4"/>
      <c r="E16" s="241" t="s">
        <v>56</v>
      </c>
      <c r="F16" s="241" t="s">
        <v>338</v>
      </c>
      <c r="G16" s="101" t="s">
        <v>60</v>
      </c>
      <c r="H16" s="100"/>
      <c r="I16" s="4"/>
      <c r="L16" s="99"/>
      <c r="M16" s="99"/>
      <c r="N16" s="99"/>
    </row>
    <row r="17" spans="2:14" s="97" customFormat="1" ht="15.75">
      <c r="B17" s="97" t="s">
        <v>340</v>
      </c>
      <c r="C17" s="4" t="s">
        <v>337</v>
      </c>
      <c r="D17" s="4"/>
      <c r="E17" s="241" t="s">
        <v>56</v>
      </c>
      <c r="F17" s="241" t="s">
        <v>338</v>
      </c>
      <c r="G17" s="101" t="s">
        <v>60</v>
      </c>
      <c r="H17" s="100"/>
      <c r="I17" s="4"/>
      <c r="L17" s="100"/>
      <c r="M17" s="100"/>
      <c r="N17" s="100"/>
    </row>
    <row r="18" spans="2:14" s="97" customFormat="1" ht="15.75">
      <c r="B18" s="97" t="s">
        <v>341</v>
      </c>
      <c r="C18" s="4" t="s">
        <v>342</v>
      </c>
      <c r="D18" s="4" t="s">
        <v>343</v>
      </c>
      <c r="E18" s="241" t="s">
        <v>338</v>
      </c>
      <c r="F18" s="241" t="s">
        <v>338</v>
      </c>
      <c r="G18" s="101">
        <f>SUMIF(Government_revenues_table[Government entity],Government_agencies[[#This Row],[Full name of agency]],Government_revenues_table[Revenue value])</f>
        <v>0</v>
      </c>
    </row>
    <row r="19" spans="2:14" s="97" customFormat="1" ht="15.75">
      <c r="C19" s="4"/>
      <c r="D19" s="102"/>
    </row>
    <row r="20" spans="2:14" s="97" customFormat="1" ht="19.5">
      <c r="B20" s="367" t="s">
        <v>344</v>
      </c>
      <c r="C20" s="367"/>
      <c r="D20" s="367"/>
      <c r="E20" s="367"/>
      <c r="F20" s="367"/>
      <c r="G20" s="367"/>
      <c r="H20" s="367"/>
      <c r="I20" s="367"/>
      <c r="J20" s="367"/>
    </row>
    <row r="21" spans="2:14" s="97" customFormat="1" ht="15.75">
      <c r="B21" s="373" t="s">
        <v>345</v>
      </c>
      <c r="C21" s="374"/>
      <c r="D21" s="375"/>
      <c r="E21" s="99"/>
    </row>
    <row r="22" spans="2:14" s="97" customFormat="1" ht="15.75">
      <c r="B22" s="103" t="s">
        <v>346</v>
      </c>
      <c r="C22" s="104" t="s">
        <v>347</v>
      </c>
      <c r="D22" s="105" t="s">
        <v>348</v>
      </c>
    </row>
    <row r="23" spans="2:14" s="97" customFormat="1" ht="15.75"/>
    <row r="24" spans="2:14" s="97" customFormat="1" ht="15.75">
      <c r="B24" s="98" t="s">
        <v>349</v>
      </c>
      <c r="C24" s="98" t="s">
        <v>350</v>
      </c>
      <c r="D24" s="4" t="s">
        <v>351</v>
      </c>
      <c r="E24" s="4" t="s">
        <v>352</v>
      </c>
      <c r="F24" s="4" t="s">
        <v>353</v>
      </c>
      <c r="G24" s="4" t="s">
        <v>354</v>
      </c>
      <c r="H24" s="4" t="s">
        <v>355</v>
      </c>
      <c r="I24" s="241" t="s">
        <v>333</v>
      </c>
      <c r="J24" s="241" t="s">
        <v>334</v>
      </c>
      <c r="K24" s="4" t="s">
        <v>356</v>
      </c>
    </row>
    <row r="25" spans="2:14" s="97" customFormat="1" ht="15.75">
      <c r="B25" t="s">
        <v>357</v>
      </c>
      <c r="C25" t="s">
        <v>358</v>
      </c>
      <c r="D25" t="s">
        <v>359</v>
      </c>
      <c r="E25" t="s">
        <v>360</v>
      </c>
      <c r="F25"/>
      <c r="G25" t="s">
        <v>361</v>
      </c>
      <c r="H25"/>
      <c r="I25" s="313" t="s">
        <v>56</v>
      </c>
      <c r="J25" s="313"/>
      <c r="K25" s="102">
        <v>1345627760</v>
      </c>
    </row>
    <row r="26" spans="2:14" s="97" customFormat="1" ht="15.75">
      <c r="B26" t="s">
        <v>362</v>
      </c>
      <c r="C26" t="s">
        <v>363</v>
      </c>
      <c r="D26" t="s">
        <v>364</v>
      </c>
      <c r="E26" t="s">
        <v>360</v>
      </c>
      <c r="F26" t="s">
        <v>76</v>
      </c>
      <c r="G26" t="s">
        <v>204</v>
      </c>
      <c r="H26" t="s">
        <v>56</v>
      </c>
      <c r="I26" s="313" t="s">
        <v>56</v>
      </c>
      <c r="J26" s="313"/>
      <c r="K26" s="102">
        <v>863341077</v>
      </c>
    </row>
    <row r="27" spans="2:14" s="97" customFormat="1" ht="15.75">
      <c r="B27" t="s">
        <v>365</v>
      </c>
      <c r="C27" t="s">
        <v>363</v>
      </c>
      <c r="D27" t="s">
        <v>204</v>
      </c>
      <c r="E27" t="s">
        <v>366</v>
      </c>
      <c r="F27"/>
      <c r="G27" t="s">
        <v>204</v>
      </c>
      <c r="H27"/>
      <c r="I27" s="313" t="s">
        <v>56</v>
      </c>
      <c r="J27" s="313"/>
      <c r="K27" s="102">
        <v>779364529</v>
      </c>
    </row>
    <row r="28" spans="2:14" s="97" customFormat="1" ht="15.75">
      <c r="B28" t="s">
        <v>367</v>
      </c>
      <c r="C28" t="s">
        <v>358</v>
      </c>
      <c r="D28" t="s">
        <v>368</v>
      </c>
      <c r="E28" t="s">
        <v>360</v>
      </c>
      <c r="F28"/>
      <c r="G28" t="s">
        <v>369</v>
      </c>
      <c r="H28" t="s">
        <v>56</v>
      </c>
      <c r="I28" s="241" t="s">
        <v>56</v>
      </c>
      <c r="J28" s="241" t="s">
        <v>338</v>
      </c>
      <c r="K28" s="102">
        <v>681589670</v>
      </c>
    </row>
    <row r="29" spans="2:14" s="97" customFormat="1" ht="15.75">
      <c r="B29" t="s">
        <v>370</v>
      </c>
      <c r="C29" t="s">
        <v>358</v>
      </c>
      <c r="D29" t="s">
        <v>371</v>
      </c>
      <c r="E29" t="s">
        <v>360</v>
      </c>
      <c r="F29" t="s">
        <v>372</v>
      </c>
      <c r="G29" t="s">
        <v>369</v>
      </c>
      <c r="H29" t="s">
        <v>56</v>
      </c>
      <c r="I29" s="241" t="s">
        <v>56</v>
      </c>
      <c r="J29" s="241" t="s">
        <v>338</v>
      </c>
      <c r="K29" s="102">
        <v>528940514</v>
      </c>
    </row>
    <row r="30" spans="2:14" s="97" customFormat="1" ht="15.75">
      <c r="B30" t="s">
        <v>373</v>
      </c>
      <c r="C30" t="s">
        <v>363</v>
      </c>
      <c r="D30" t="s">
        <v>374</v>
      </c>
      <c r="E30" t="s">
        <v>360</v>
      </c>
      <c r="F30" t="s">
        <v>372</v>
      </c>
      <c r="G30" t="s">
        <v>375</v>
      </c>
      <c r="H30" t="s">
        <v>56</v>
      </c>
      <c r="I30" s="313" t="s">
        <v>56</v>
      </c>
      <c r="J30" s="313"/>
      <c r="K30" s="102">
        <v>399794387</v>
      </c>
    </row>
    <row r="31" spans="2:14" s="97" customFormat="1" ht="15.75">
      <c r="B31" t="s">
        <v>376</v>
      </c>
      <c r="C31" t="s">
        <v>358</v>
      </c>
      <c r="D31" t="s">
        <v>377</v>
      </c>
      <c r="E31" t="s">
        <v>360</v>
      </c>
      <c r="F31" t="s">
        <v>77</v>
      </c>
      <c r="G31" t="s">
        <v>378</v>
      </c>
      <c r="H31" t="s">
        <v>56</v>
      </c>
      <c r="I31" s="313" t="s">
        <v>56</v>
      </c>
      <c r="J31" s="313"/>
      <c r="K31" s="102">
        <v>398715159</v>
      </c>
    </row>
    <row r="32" spans="2:14" s="97" customFormat="1" ht="15.75">
      <c r="B32" t="s">
        <v>379</v>
      </c>
      <c r="C32" t="s">
        <v>358</v>
      </c>
      <c r="D32" t="s">
        <v>380</v>
      </c>
      <c r="E32" t="s">
        <v>360</v>
      </c>
      <c r="F32" t="s">
        <v>76</v>
      </c>
      <c r="G32" t="s">
        <v>381</v>
      </c>
      <c r="H32" t="s">
        <v>56</v>
      </c>
      <c r="I32" s="313" t="s">
        <v>56</v>
      </c>
      <c r="J32" s="313"/>
      <c r="K32" s="102">
        <v>318288181</v>
      </c>
    </row>
    <row r="33" spans="2:11" s="97" customFormat="1" ht="15.75">
      <c r="B33" t="s">
        <v>382</v>
      </c>
      <c r="C33" t="s">
        <v>358</v>
      </c>
      <c r="D33" t="s">
        <v>383</v>
      </c>
      <c r="E33" t="s">
        <v>360</v>
      </c>
      <c r="F33" t="s">
        <v>372</v>
      </c>
      <c r="G33" t="s">
        <v>378</v>
      </c>
      <c r="H33" t="s">
        <v>56</v>
      </c>
      <c r="I33" s="313" t="s">
        <v>56</v>
      </c>
      <c r="J33" s="313"/>
      <c r="K33" s="102">
        <v>278642831</v>
      </c>
    </row>
    <row r="34" spans="2:11" s="97" customFormat="1" ht="15.75">
      <c r="B34" t="s">
        <v>384</v>
      </c>
      <c r="C34" t="s">
        <v>385</v>
      </c>
      <c r="D34" t="s">
        <v>386</v>
      </c>
      <c r="E34" t="s">
        <v>360</v>
      </c>
      <c r="F34"/>
      <c r="G34" t="s">
        <v>387</v>
      </c>
      <c r="H34"/>
      <c r="I34" s="313" t="s">
        <v>56</v>
      </c>
      <c r="J34" s="313"/>
      <c r="K34" s="102">
        <v>220514457</v>
      </c>
    </row>
    <row r="35" spans="2:11" s="97" customFormat="1" ht="15.75">
      <c r="B35" t="s">
        <v>388</v>
      </c>
      <c r="C35" t="s">
        <v>358</v>
      </c>
      <c r="D35" t="s">
        <v>389</v>
      </c>
      <c r="E35" t="s">
        <v>360</v>
      </c>
      <c r="F35" t="s">
        <v>372</v>
      </c>
      <c r="G35" t="s">
        <v>361</v>
      </c>
      <c r="H35"/>
      <c r="I35" s="313" t="s">
        <v>56</v>
      </c>
      <c r="J35" s="313"/>
      <c r="K35" s="102">
        <v>100291670</v>
      </c>
    </row>
    <row r="36" spans="2:11" s="97" customFormat="1" ht="15.75">
      <c r="B36" t="s">
        <v>390</v>
      </c>
      <c r="C36" t="s">
        <v>385</v>
      </c>
      <c r="D36" t="s">
        <v>386</v>
      </c>
      <c r="E36" t="s">
        <v>360</v>
      </c>
      <c r="F36"/>
      <c r="G36" t="s">
        <v>387</v>
      </c>
      <c r="H36" t="s">
        <v>56</v>
      </c>
      <c r="I36" s="313" t="s">
        <v>56</v>
      </c>
      <c r="J36" s="313"/>
      <c r="K36" s="102">
        <v>97324421</v>
      </c>
    </row>
    <row r="37" spans="2:11" s="97" customFormat="1" ht="15.75">
      <c r="B37" t="s">
        <v>391</v>
      </c>
      <c r="C37" t="s">
        <v>358</v>
      </c>
      <c r="D37" t="s">
        <v>392</v>
      </c>
      <c r="E37" t="s">
        <v>360</v>
      </c>
      <c r="F37"/>
      <c r="G37" t="s">
        <v>361</v>
      </c>
      <c r="H37"/>
      <c r="I37" s="313" t="s">
        <v>56</v>
      </c>
      <c r="J37" s="313"/>
      <c r="K37" s="102">
        <v>96648401</v>
      </c>
    </row>
    <row r="38" spans="2:11" s="97" customFormat="1" ht="15.75">
      <c r="B38" t="s">
        <v>393</v>
      </c>
      <c r="C38" t="s">
        <v>358</v>
      </c>
      <c r="D38" t="s">
        <v>394</v>
      </c>
      <c r="E38" t="s">
        <v>360</v>
      </c>
      <c r="F38"/>
      <c r="G38" t="s">
        <v>369</v>
      </c>
      <c r="H38"/>
      <c r="I38" s="313" t="s">
        <v>56</v>
      </c>
      <c r="J38" s="313"/>
      <c r="K38" s="102">
        <v>81603816</v>
      </c>
    </row>
    <row r="39" spans="2:11" s="97" customFormat="1" ht="15.75">
      <c r="B39" t="s">
        <v>395</v>
      </c>
      <c r="C39" t="s">
        <v>358</v>
      </c>
      <c r="D39" t="s">
        <v>396</v>
      </c>
      <c r="E39" t="s">
        <v>360</v>
      </c>
      <c r="F39" t="s">
        <v>372</v>
      </c>
      <c r="G39" t="s">
        <v>369</v>
      </c>
      <c r="H39" t="s">
        <v>56</v>
      </c>
      <c r="I39" s="241" t="s">
        <v>56</v>
      </c>
      <c r="J39" s="241" t="s">
        <v>338</v>
      </c>
      <c r="K39" s="102">
        <v>70971018</v>
      </c>
    </row>
    <row r="40" spans="2:11" s="97" customFormat="1" ht="15.75">
      <c r="B40" t="s">
        <v>397</v>
      </c>
      <c r="C40" t="s">
        <v>358</v>
      </c>
      <c r="D40" t="s">
        <v>398</v>
      </c>
      <c r="E40" t="s">
        <v>360</v>
      </c>
      <c r="F40"/>
      <c r="G40" t="s">
        <v>369</v>
      </c>
      <c r="H40"/>
      <c r="I40" s="313" t="s">
        <v>56</v>
      </c>
      <c r="J40" s="313"/>
      <c r="K40" s="102">
        <v>61366703</v>
      </c>
    </row>
    <row r="41" spans="2:11" s="97" customFormat="1" ht="15.75">
      <c r="B41" t="s">
        <v>399</v>
      </c>
      <c r="C41" t="s">
        <v>358</v>
      </c>
      <c r="D41" t="s">
        <v>400</v>
      </c>
      <c r="E41" t="s">
        <v>360</v>
      </c>
      <c r="F41" t="s">
        <v>372</v>
      </c>
      <c r="G41" t="s">
        <v>369</v>
      </c>
      <c r="H41" t="s">
        <v>56</v>
      </c>
      <c r="I41" s="313" t="s">
        <v>56</v>
      </c>
      <c r="J41" s="313"/>
      <c r="K41" s="102">
        <v>47126738</v>
      </c>
    </row>
    <row r="42" spans="2:11" s="97" customFormat="1" ht="15.75">
      <c r="B42" t="s">
        <v>401</v>
      </c>
      <c r="C42" t="s">
        <v>358</v>
      </c>
      <c r="D42" t="s">
        <v>402</v>
      </c>
      <c r="E42" t="s">
        <v>360</v>
      </c>
      <c r="F42"/>
      <c r="G42" t="s">
        <v>369</v>
      </c>
      <c r="H42"/>
      <c r="I42" s="241" t="s">
        <v>56</v>
      </c>
      <c r="J42" s="241" t="s">
        <v>338</v>
      </c>
      <c r="K42" s="102">
        <v>40735626</v>
      </c>
    </row>
    <row r="43" spans="2:11" s="97" customFormat="1" ht="15.75">
      <c r="B43" t="s">
        <v>403</v>
      </c>
      <c r="C43" t="s">
        <v>404</v>
      </c>
      <c r="D43" t="s">
        <v>204</v>
      </c>
      <c r="E43" t="s">
        <v>366</v>
      </c>
      <c r="F43"/>
      <c r="G43" t="s">
        <v>405</v>
      </c>
      <c r="H43"/>
      <c r="I43" s="313" t="s">
        <v>56</v>
      </c>
      <c r="J43" s="313"/>
      <c r="K43" s="102">
        <v>39228181</v>
      </c>
    </row>
    <row r="44" spans="2:11" s="97" customFormat="1" ht="15.75">
      <c r="B44" t="s">
        <v>406</v>
      </c>
      <c r="C44" t="s">
        <v>358</v>
      </c>
      <c r="D44" t="s">
        <v>407</v>
      </c>
      <c r="E44" t="s">
        <v>360</v>
      </c>
      <c r="F44"/>
      <c r="G44" t="s">
        <v>408</v>
      </c>
      <c r="H44"/>
      <c r="I44" s="313" t="s">
        <v>56</v>
      </c>
      <c r="J44" s="313"/>
      <c r="K44" s="102">
        <v>22362665</v>
      </c>
    </row>
    <row r="45" spans="2:11" s="97" customFormat="1" ht="15.75">
      <c r="B45" t="s">
        <v>409</v>
      </c>
      <c r="C45" t="s">
        <v>358</v>
      </c>
      <c r="D45" t="s">
        <v>410</v>
      </c>
      <c r="E45" t="s">
        <v>360</v>
      </c>
      <c r="F45" t="s">
        <v>76</v>
      </c>
      <c r="G45" t="s">
        <v>411</v>
      </c>
      <c r="H45"/>
      <c r="I45" s="313" t="s">
        <v>56</v>
      </c>
      <c r="J45" s="313"/>
      <c r="K45" s="102">
        <v>17770250</v>
      </c>
    </row>
    <row r="46" spans="2:11" s="97" customFormat="1" ht="15.75">
      <c r="B46" t="s">
        <v>412</v>
      </c>
      <c r="C46" t="s">
        <v>358</v>
      </c>
      <c r="D46" t="s">
        <v>413</v>
      </c>
      <c r="E46" t="s">
        <v>360</v>
      </c>
      <c r="F46" t="s">
        <v>372</v>
      </c>
      <c r="G46" t="s">
        <v>378</v>
      </c>
      <c r="H46" t="s">
        <v>56</v>
      </c>
      <c r="I46" s="313" t="s">
        <v>56</v>
      </c>
      <c r="J46" s="313"/>
      <c r="K46" s="102">
        <v>15146773</v>
      </c>
    </row>
    <row r="47" spans="2:11" s="97" customFormat="1" ht="15.75">
      <c r="B47" t="s">
        <v>414</v>
      </c>
      <c r="C47" t="s">
        <v>358</v>
      </c>
      <c r="D47" t="s">
        <v>415</v>
      </c>
      <c r="E47" t="s">
        <v>360</v>
      </c>
      <c r="F47" t="s">
        <v>372</v>
      </c>
      <c r="G47" t="s">
        <v>369</v>
      </c>
      <c r="H47"/>
      <c r="I47" s="313" t="s">
        <v>56</v>
      </c>
      <c r="J47" s="313"/>
      <c r="K47" s="102">
        <v>14338417</v>
      </c>
    </row>
    <row r="48" spans="2:11" s="97" customFormat="1" ht="15.75">
      <c r="B48" t="s">
        <v>416</v>
      </c>
      <c r="C48" t="s">
        <v>385</v>
      </c>
      <c r="D48" t="s">
        <v>417</v>
      </c>
      <c r="E48" t="s">
        <v>360</v>
      </c>
      <c r="F48"/>
      <c r="G48" t="s">
        <v>387</v>
      </c>
      <c r="H48"/>
      <c r="I48" s="313" t="s">
        <v>56</v>
      </c>
      <c r="J48" s="313"/>
      <c r="K48" s="102">
        <v>12066547</v>
      </c>
    </row>
    <row r="49" spans="2:11" s="97" customFormat="1" ht="15.75">
      <c r="B49" t="s">
        <v>418</v>
      </c>
      <c r="C49" t="s">
        <v>358</v>
      </c>
      <c r="D49" t="s">
        <v>419</v>
      </c>
      <c r="E49" t="s">
        <v>360</v>
      </c>
      <c r="F49"/>
      <c r="G49" t="s">
        <v>408</v>
      </c>
      <c r="H49"/>
      <c r="I49" s="313" t="s">
        <v>56</v>
      </c>
      <c r="J49" s="313"/>
      <c r="K49" s="102">
        <v>11589358</v>
      </c>
    </row>
    <row r="50" spans="2:11" s="97" customFormat="1" ht="15.75">
      <c r="B50" t="s">
        <v>420</v>
      </c>
      <c r="C50" t="s">
        <v>358</v>
      </c>
      <c r="D50" t="s">
        <v>410</v>
      </c>
      <c r="E50" t="s">
        <v>360</v>
      </c>
      <c r="F50" t="s">
        <v>76</v>
      </c>
      <c r="G50" t="s">
        <v>411</v>
      </c>
      <c r="H50"/>
      <c r="I50" s="313" t="s">
        <v>56</v>
      </c>
      <c r="J50" s="313"/>
      <c r="K50" s="102">
        <v>11098149</v>
      </c>
    </row>
    <row r="51" spans="2:11" s="97" customFormat="1" ht="15.75">
      <c r="B51" s="97" t="s">
        <v>341</v>
      </c>
      <c r="D51" s="4" t="s">
        <v>343</v>
      </c>
      <c r="G51" s="106" t="s">
        <v>421</v>
      </c>
      <c r="H51" s="106" t="s">
        <v>421</v>
      </c>
      <c r="I51" s="241" t="s">
        <v>338</v>
      </c>
      <c r="J51" s="241" t="s">
        <v>338</v>
      </c>
      <c r="K51" s="102">
        <v>10613725</v>
      </c>
    </row>
    <row r="52" spans="2:11" s="97" customFormat="1" ht="15.75">
      <c r="B52" t="s">
        <v>422</v>
      </c>
      <c r="C52" t="s">
        <v>358</v>
      </c>
      <c r="D52" t="s">
        <v>423</v>
      </c>
      <c r="E52" t="s">
        <v>360</v>
      </c>
      <c r="F52"/>
      <c r="G52" t="s">
        <v>408</v>
      </c>
      <c r="H52"/>
      <c r="I52" s="313" t="s">
        <v>56</v>
      </c>
      <c r="J52" s="313"/>
      <c r="K52" s="102">
        <v>10364673</v>
      </c>
    </row>
    <row r="53" spans="2:11" s="97" customFormat="1" ht="15.75">
      <c r="B53" t="s">
        <v>424</v>
      </c>
      <c r="C53" t="s">
        <v>385</v>
      </c>
      <c r="D53" t="s">
        <v>425</v>
      </c>
      <c r="E53" t="s">
        <v>360</v>
      </c>
      <c r="F53" t="s">
        <v>372</v>
      </c>
      <c r="G53" t="s">
        <v>426</v>
      </c>
      <c r="H53" t="s">
        <v>56</v>
      </c>
      <c r="I53" s="313" t="s">
        <v>56</v>
      </c>
      <c r="J53" s="313"/>
      <c r="K53" s="102">
        <v>10226984</v>
      </c>
    </row>
    <row r="54" spans="2:11" s="97" customFormat="1" ht="15.75">
      <c r="B54" t="s">
        <v>427</v>
      </c>
      <c r="C54" t="s">
        <v>358</v>
      </c>
      <c r="D54" t="s">
        <v>428</v>
      </c>
      <c r="E54" t="s">
        <v>360</v>
      </c>
      <c r="F54" t="s">
        <v>372</v>
      </c>
      <c r="G54" t="s">
        <v>408</v>
      </c>
      <c r="H54"/>
      <c r="I54" s="313" t="s">
        <v>56</v>
      </c>
      <c r="J54" s="313"/>
      <c r="K54" s="102">
        <v>8409983</v>
      </c>
    </row>
    <row r="55" spans="2:11" s="97" customFormat="1" ht="15.75">
      <c r="B55" t="s">
        <v>429</v>
      </c>
      <c r="C55" t="s">
        <v>385</v>
      </c>
      <c r="D55" t="s">
        <v>430</v>
      </c>
      <c r="E55" t="s">
        <v>366</v>
      </c>
      <c r="F55" t="s">
        <v>431</v>
      </c>
      <c r="G55" t="s">
        <v>204</v>
      </c>
      <c r="H55"/>
      <c r="I55" s="313" t="s">
        <v>56</v>
      </c>
      <c r="J55" s="313"/>
      <c r="K55" s="102">
        <v>6702073</v>
      </c>
    </row>
    <row r="56" spans="2:11" s="97" customFormat="1" ht="15.75">
      <c r="B56" t="s">
        <v>432</v>
      </c>
      <c r="C56" t="s">
        <v>358</v>
      </c>
      <c r="D56" t="s">
        <v>433</v>
      </c>
      <c r="E56" t="s">
        <v>360</v>
      </c>
      <c r="F56"/>
      <c r="G56" t="s">
        <v>434</v>
      </c>
      <c r="H56"/>
      <c r="I56" s="313" t="s">
        <v>56</v>
      </c>
      <c r="J56" s="313"/>
      <c r="K56" s="102">
        <v>6419103</v>
      </c>
    </row>
    <row r="57" spans="2:11" s="97" customFormat="1" ht="15.75">
      <c r="B57" t="s">
        <v>435</v>
      </c>
      <c r="C57" t="s">
        <v>358</v>
      </c>
      <c r="D57" t="s">
        <v>436</v>
      </c>
      <c r="E57" t="s">
        <v>360</v>
      </c>
      <c r="F57"/>
      <c r="G57" t="s">
        <v>381</v>
      </c>
      <c r="H57" t="s">
        <v>56</v>
      </c>
      <c r="I57" s="313" t="s">
        <v>56</v>
      </c>
      <c r="J57" s="313"/>
      <c r="K57" s="102">
        <v>5551995</v>
      </c>
    </row>
    <row r="58" spans="2:11" s="97" customFormat="1" ht="15.75">
      <c r="B58" t="s">
        <v>437</v>
      </c>
      <c r="C58" t="s">
        <v>358</v>
      </c>
      <c r="D58" t="s">
        <v>438</v>
      </c>
      <c r="E58" t="s">
        <v>360</v>
      </c>
      <c r="F58"/>
      <c r="G58" t="s">
        <v>408</v>
      </c>
      <c r="H58"/>
      <c r="I58" s="313" t="s">
        <v>63</v>
      </c>
      <c r="J58" s="313"/>
      <c r="K58" s="102">
        <v>3172032</v>
      </c>
    </row>
    <row r="59" spans="2:11" s="97" customFormat="1" ht="15.75">
      <c r="B59" t="s">
        <v>439</v>
      </c>
      <c r="C59" t="s">
        <v>358</v>
      </c>
      <c r="D59" t="s">
        <v>440</v>
      </c>
      <c r="E59" t="s">
        <v>360</v>
      </c>
      <c r="F59"/>
      <c r="G59" t="s">
        <v>369</v>
      </c>
      <c r="H59"/>
      <c r="I59" s="313" t="s">
        <v>56</v>
      </c>
      <c r="J59" s="313"/>
      <c r="K59" s="102">
        <v>1383964</v>
      </c>
    </row>
    <row r="60" spans="2:11" s="97" customFormat="1" ht="15.75">
      <c r="B60" t="s">
        <v>441</v>
      </c>
      <c r="C60" t="s">
        <v>358</v>
      </c>
      <c r="D60" t="s">
        <v>442</v>
      </c>
      <c r="E60" t="s">
        <v>360</v>
      </c>
      <c r="F60"/>
      <c r="G60" t="s">
        <v>361</v>
      </c>
      <c r="H60"/>
      <c r="I60" s="241" t="s">
        <v>56</v>
      </c>
      <c r="J60" s="241" t="s">
        <v>338</v>
      </c>
      <c r="K60" s="102">
        <v>651856</v>
      </c>
    </row>
    <row r="61" spans="2:11" s="97" customFormat="1" ht="15.75">
      <c r="B61" t="s">
        <v>443</v>
      </c>
      <c r="C61" t="s">
        <v>358</v>
      </c>
      <c r="D61" t="s">
        <v>444</v>
      </c>
      <c r="E61" t="s">
        <v>360</v>
      </c>
      <c r="F61"/>
      <c r="G61" t="s">
        <v>408</v>
      </c>
      <c r="H61"/>
      <c r="I61" s="313" t="s">
        <v>56</v>
      </c>
      <c r="J61" s="313"/>
      <c r="K61" s="102">
        <v>1317</v>
      </c>
    </row>
    <row r="62" spans="2:11" s="97" customFormat="1" ht="15.75">
      <c r="B62" t="s">
        <v>445</v>
      </c>
      <c r="C62" t="s">
        <v>358</v>
      </c>
      <c r="D62" t="s">
        <v>446</v>
      </c>
      <c r="E62" t="s">
        <v>360</v>
      </c>
      <c r="F62"/>
      <c r="G62" t="s">
        <v>408</v>
      </c>
      <c r="H62"/>
      <c r="I62" s="313" t="s">
        <v>56</v>
      </c>
      <c r="J62" s="313"/>
      <c r="K62" s="102">
        <v>0</v>
      </c>
    </row>
    <row r="63" spans="2:11" s="97" customFormat="1" ht="15.75">
      <c r="B63" t="s">
        <v>447</v>
      </c>
      <c r="C63" t="s">
        <v>358</v>
      </c>
      <c r="D63" t="s">
        <v>448</v>
      </c>
      <c r="E63" t="s">
        <v>360</v>
      </c>
      <c r="F63"/>
      <c r="G63" t="s">
        <v>408</v>
      </c>
      <c r="H63"/>
      <c r="I63" s="313" t="s">
        <v>63</v>
      </c>
      <c r="J63" s="313"/>
      <c r="K63" s="102">
        <v>0</v>
      </c>
    </row>
    <row r="64" spans="2:11" s="97" customFormat="1" ht="15.75">
      <c r="B64" t="s">
        <v>449</v>
      </c>
      <c r="C64" t="s">
        <v>358</v>
      </c>
      <c r="D64" t="s">
        <v>450</v>
      </c>
      <c r="E64" t="s">
        <v>360</v>
      </c>
      <c r="F64"/>
      <c r="G64" t="s">
        <v>408</v>
      </c>
      <c r="H64"/>
      <c r="I64" s="313" t="s">
        <v>56</v>
      </c>
      <c r="J64" s="313"/>
      <c r="K64" s="102">
        <v>0</v>
      </c>
    </row>
    <row r="65" spans="2:11" s="97" customFormat="1" ht="15.75">
      <c r="B65" t="s">
        <v>451</v>
      </c>
      <c r="C65" t="s">
        <v>358</v>
      </c>
      <c r="D65" t="s">
        <v>452</v>
      </c>
      <c r="E65" t="s">
        <v>360</v>
      </c>
      <c r="F65"/>
      <c r="G65" t="s">
        <v>408</v>
      </c>
      <c r="H65"/>
      <c r="I65" s="313" t="s">
        <v>56</v>
      </c>
      <c r="J65" s="313"/>
      <c r="K65" s="102">
        <v>0</v>
      </c>
    </row>
    <row r="66" spans="2:11" s="97" customFormat="1" ht="15.75">
      <c r="B66" t="s">
        <v>453</v>
      </c>
      <c r="C66" t="s">
        <v>358</v>
      </c>
      <c r="D66" t="s">
        <v>454</v>
      </c>
      <c r="E66" t="s">
        <v>360</v>
      </c>
      <c r="F66"/>
      <c r="G66" t="s">
        <v>408</v>
      </c>
      <c r="H66"/>
      <c r="I66" s="313" t="s">
        <v>56</v>
      </c>
      <c r="J66" s="313"/>
      <c r="K66" s="102">
        <v>0</v>
      </c>
    </row>
    <row r="67" spans="2:11" s="97" customFormat="1" ht="15.75">
      <c r="B67" t="s">
        <v>455</v>
      </c>
      <c r="C67" t="s">
        <v>385</v>
      </c>
      <c r="D67" t="s">
        <v>456</v>
      </c>
      <c r="E67" t="s">
        <v>360</v>
      </c>
      <c r="F67" t="s">
        <v>372</v>
      </c>
      <c r="G67" t="s">
        <v>457</v>
      </c>
      <c r="H67" t="s">
        <v>56</v>
      </c>
      <c r="I67" s="313" t="s">
        <v>56</v>
      </c>
      <c r="J67" s="313"/>
      <c r="K67" s="102">
        <v>0</v>
      </c>
    </row>
    <row r="68" spans="2:11" s="97" customFormat="1" ht="15.75">
      <c r="B68" t="s">
        <v>458</v>
      </c>
      <c r="C68" t="s">
        <v>385</v>
      </c>
      <c r="D68" t="s">
        <v>459</v>
      </c>
      <c r="E68" t="s">
        <v>360</v>
      </c>
      <c r="F68"/>
      <c r="G68" t="s">
        <v>387</v>
      </c>
      <c r="H68"/>
      <c r="I68" s="313" t="s">
        <v>56</v>
      </c>
      <c r="J68" s="313"/>
      <c r="K68" s="102">
        <v>0</v>
      </c>
    </row>
    <row r="69" spans="2:11" s="97" customFormat="1" ht="15.75">
      <c r="B69" t="s">
        <v>460</v>
      </c>
      <c r="C69" t="s">
        <v>385</v>
      </c>
      <c r="D69" t="s">
        <v>461</v>
      </c>
      <c r="E69" t="s">
        <v>366</v>
      </c>
      <c r="F69" t="s">
        <v>462</v>
      </c>
      <c r="G69" t="s">
        <v>463</v>
      </c>
      <c r="H69"/>
      <c r="I69" s="313" t="s">
        <v>56</v>
      </c>
      <c r="J69" s="313"/>
      <c r="K69" s="102">
        <v>0</v>
      </c>
    </row>
    <row r="70" spans="2:11" s="97" customFormat="1" ht="15.75">
      <c r="B70" t="s">
        <v>464</v>
      </c>
      <c r="C70" t="s">
        <v>363</v>
      </c>
      <c r="D70" t="s">
        <v>465</v>
      </c>
      <c r="E70" t="s">
        <v>360</v>
      </c>
      <c r="F70" t="s">
        <v>372</v>
      </c>
      <c r="G70" t="s">
        <v>466</v>
      </c>
      <c r="H70"/>
      <c r="I70" s="313" t="s">
        <v>56</v>
      </c>
      <c r="J70" s="313"/>
      <c r="K70" s="102">
        <v>0</v>
      </c>
    </row>
    <row r="71" spans="2:11" s="97" customFormat="1" ht="15.75">
      <c r="B71" t="s">
        <v>467</v>
      </c>
      <c r="C71" t="s">
        <v>358</v>
      </c>
      <c r="D71" t="s">
        <v>468</v>
      </c>
      <c r="E71" t="s">
        <v>360</v>
      </c>
      <c r="F71"/>
      <c r="G71" t="s">
        <v>369</v>
      </c>
      <c r="H71" t="s">
        <v>56</v>
      </c>
      <c r="I71" s="313" t="s">
        <v>56</v>
      </c>
      <c r="J71" s="313"/>
      <c r="K71" s="102">
        <v>0</v>
      </c>
    </row>
    <row r="72" spans="2:11" s="97" customFormat="1" ht="15.75">
      <c r="B72" t="s">
        <v>469</v>
      </c>
      <c r="C72" t="s">
        <v>358</v>
      </c>
      <c r="D72" t="s">
        <v>470</v>
      </c>
      <c r="E72" t="s">
        <v>360</v>
      </c>
      <c r="F72" t="s">
        <v>76</v>
      </c>
      <c r="G72" t="s">
        <v>381</v>
      </c>
      <c r="H72" t="s">
        <v>56</v>
      </c>
      <c r="I72" s="313" t="s">
        <v>56</v>
      </c>
      <c r="J72" s="313"/>
      <c r="K72" s="102">
        <v>0</v>
      </c>
    </row>
    <row r="73" spans="2:11" s="97" customFormat="1" ht="15.75">
      <c r="B73" t="s">
        <v>471</v>
      </c>
      <c r="C73" t="s">
        <v>358</v>
      </c>
      <c r="D73" t="s">
        <v>394</v>
      </c>
      <c r="E73" t="s">
        <v>360</v>
      </c>
      <c r="F73"/>
      <c r="G73" t="s">
        <v>369</v>
      </c>
      <c r="H73"/>
      <c r="I73" s="313"/>
      <c r="J73" s="313"/>
      <c r="K73" s="102">
        <f>SUMIF(Table10[Company],Companies[[#This Row],[Full company name]],Table10[Revenue value])</f>
        <v>0</v>
      </c>
    </row>
    <row r="74" spans="2:11" s="97" customFormat="1" ht="15.75">
      <c r="B74" t="s">
        <v>472</v>
      </c>
      <c r="C74" t="s">
        <v>358</v>
      </c>
      <c r="D74" t="s">
        <v>473</v>
      </c>
      <c r="E74" t="s">
        <v>360</v>
      </c>
      <c r="F74" t="s">
        <v>372</v>
      </c>
      <c r="G74" t="s">
        <v>378</v>
      </c>
      <c r="H74" t="s">
        <v>56</v>
      </c>
      <c r="I74" s="313" t="s">
        <v>56</v>
      </c>
      <c r="J74" s="313"/>
      <c r="K74" s="102"/>
    </row>
    <row r="75" spans="2:11" s="97" customFormat="1" ht="15.75">
      <c r="B75" t="s">
        <v>474</v>
      </c>
      <c r="C75" t="s">
        <v>363</v>
      </c>
      <c r="D75" t="s">
        <v>475</v>
      </c>
      <c r="E75" t="s">
        <v>366</v>
      </c>
      <c r="F75" t="s">
        <v>462</v>
      </c>
      <c r="G75" t="s">
        <v>476</v>
      </c>
      <c r="H75"/>
      <c r="I75" s="313" t="s">
        <v>56</v>
      </c>
      <c r="J75" s="313"/>
      <c r="K75" s="102"/>
    </row>
    <row r="76" spans="2:11" s="97" customFormat="1" ht="15.75">
      <c r="B76" t="s">
        <v>477</v>
      </c>
      <c r="C76" t="s">
        <v>385</v>
      </c>
      <c r="D76" t="s">
        <v>478</v>
      </c>
      <c r="E76" t="s">
        <v>360</v>
      </c>
      <c r="F76"/>
      <c r="G76" t="s">
        <v>479</v>
      </c>
      <c r="H76" t="s">
        <v>56</v>
      </c>
      <c r="I76" s="313" t="s">
        <v>63</v>
      </c>
      <c r="J76" s="313"/>
      <c r="K76" s="102"/>
    </row>
    <row r="77" spans="2:11" s="97" customFormat="1" ht="15.75">
      <c r="C77" s="4"/>
      <c r="F77" s="106"/>
      <c r="G77" s="106"/>
    </row>
    <row r="78" spans="2:11" s="97" customFormat="1" ht="19.5">
      <c r="B78" s="367" t="s">
        <v>480</v>
      </c>
      <c r="C78" s="367"/>
      <c r="D78" s="367"/>
      <c r="E78" s="367"/>
      <c r="F78" s="367"/>
      <c r="G78" s="367"/>
      <c r="H78" s="367"/>
      <c r="I78" s="367"/>
      <c r="J78" s="367"/>
    </row>
    <row r="79" spans="2:11" s="97" customFormat="1" ht="15.75">
      <c r="B79" s="98" t="s">
        <v>481</v>
      </c>
      <c r="C79" s="107" t="s">
        <v>482</v>
      </c>
      <c r="D79" s="107" t="s">
        <v>483</v>
      </c>
      <c r="E79" s="107" t="s">
        <v>484</v>
      </c>
      <c r="F79" s="4" t="s">
        <v>485</v>
      </c>
      <c r="G79" s="4" t="s">
        <v>486</v>
      </c>
      <c r="H79" s="4" t="s">
        <v>487</v>
      </c>
      <c r="I79" s="4" t="s">
        <v>488</v>
      </c>
      <c r="J79" s="4" t="s">
        <v>489</v>
      </c>
    </row>
    <row r="80" spans="2:11" s="97" customFormat="1" ht="15.75">
      <c r="B80" s="98" t="s">
        <v>490</v>
      </c>
      <c r="C80" s="98"/>
      <c r="D80" s="4"/>
      <c r="E80" s="4"/>
      <c r="F80" s="106"/>
      <c r="G80" s="106"/>
      <c r="H80" s="4"/>
      <c r="I80" s="4"/>
      <c r="J80" s="4"/>
    </row>
    <row r="81" spans="2:10" s="97" customFormat="1" ht="15.75">
      <c r="B81" s="98"/>
      <c r="C81" s="98"/>
      <c r="D81" s="4"/>
      <c r="F81" s="106"/>
      <c r="G81" s="106"/>
      <c r="H81" s="4"/>
      <c r="I81" s="4"/>
      <c r="J81" s="4"/>
    </row>
    <row r="82" spans="2:10" s="97" customFormat="1" ht="15.75">
      <c r="B82" s="322" t="s">
        <v>491</v>
      </c>
      <c r="C82" s="98"/>
      <c r="D82" s="4"/>
      <c r="F82" s="106"/>
      <c r="G82" s="106"/>
      <c r="I82" s="4"/>
      <c r="J82" s="4"/>
    </row>
    <row r="83" spans="2:10" s="97" customFormat="1" ht="15.75">
      <c r="B83" s="322"/>
      <c r="C83" s="98"/>
      <c r="D83" s="4"/>
      <c r="F83" s="106"/>
      <c r="G83" s="106"/>
      <c r="I83" s="4"/>
      <c r="J83" s="4"/>
    </row>
    <row r="84" spans="2:10" s="97" customFormat="1" ht="15.75">
      <c r="B84" s="322" t="s">
        <v>492</v>
      </c>
      <c r="C84" s="98"/>
      <c r="D84" s="4"/>
      <c r="F84" s="106"/>
      <c r="G84" s="106"/>
      <c r="H84" s="4"/>
      <c r="I84" s="4"/>
      <c r="J84" s="4"/>
    </row>
    <row r="85" spans="2:10" s="97" customFormat="1" ht="15.75">
      <c r="B85" s="322"/>
      <c r="C85" s="98"/>
      <c r="D85" s="4"/>
      <c r="F85" s="106"/>
      <c r="G85" s="106"/>
      <c r="I85" s="4"/>
      <c r="J85" s="4"/>
    </row>
    <row r="86" spans="2:10" s="97" customFormat="1" ht="15.75">
      <c r="B86" s="322" t="s">
        <v>493</v>
      </c>
      <c r="C86" s="98"/>
      <c r="D86" s="4"/>
      <c r="F86" s="106"/>
      <c r="G86" s="106"/>
      <c r="I86" s="4"/>
      <c r="J86" s="4"/>
    </row>
    <row r="87" spans="2:10" s="97" customFormat="1" ht="15.75">
      <c r="B87" s="322"/>
      <c r="C87" s="98"/>
      <c r="F87" s="106"/>
      <c r="G87" s="106"/>
      <c r="H87" s="4"/>
      <c r="I87" s="4"/>
      <c r="J87" s="4"/>
    </row>
    <row r="88" spans="2:10" s="97" customFormat="1" ht="15.75">
      <c r="B88" s="322" t="s">
        <v>494</v>
      </c>
      <c r="C88" s="98"/>
      <c r="F88" s="106"/>
      <c r="G88" s="106"/>
      <c r="I88" s="4"/>
      <c r="J88" s="4"/>
    </row>
    <row r="89" spans="2:10" s="97" customFormat="1" ht="15.75">
      <c r="B89" s="322"/>
      <c r="C89" s="98"/>
      <c r="F89" s="106"/>
      <c r="G89" s="106"/>
      <c r="I89" s="4"/>
      <c r="J89" s="4"/>
    </row>
    <row r="90" spans="2:10" s="97" customFormat="1" ht="15.75">
      <c r="B90" s="322" t="s">
        <v>495</v>
      </c>
      <c r="C90" s="98"/>
      <c r="F90" s="106"/>
      <c r="G90" s="106"/>
      <c r="H90" s="4"/>
      <c r="I90" s="4"/>
      <c r="J90" s="4"/>
    </row>
    <row r="91" spans="2:10" s="97" customFormat="1" ht="15.75">
      <c r="B91" s="322"/>
      <c r="C91" s="98"/>
      <c r="F91" s="106"/>
      <c r="G91" s="106"/>
      <c r="I91" s="4"/>
      <c r="J91" s="4"/>
    </row>
    <row r="92" spans="2:10" s="97" customFormat="1" ht="15.75">
      <c r="B92" s="322" t="s">
        <v>496</v>
      </c>
      <c r="C92" s="98"/>
      <c r="F92" s="106"/>
      <c r="G92" s="106"/>
      <c r="I92" s="4"/>
      <c r="J92" s="4"/>
    </row>
    <row r="93" spans="2:10" s="97" customFormat="1" ht="15.75">
      <c r="B93" s="322"/>
      <c r="C93" s="98"/>
      <c r="F93" s="106"/>
      <c r="G93" s="106"/>
      <c r="I93" s="4"/>
      <c r="J93" s="4"/>
    </row>
    <row r="94" spans="2:10" s="97" customFormat="1" ht="15.75">
      <c r="B94" s="322" t="s">
        <v>497</v>
      </c>
      <c r="C94" s="98"/>
      <c r="F94" s="106"/>
      <c r="G94" s="106"/>
      <c r="I94" s="4"/>
      <c r="J94" s="4"/>
    </row>
    <row r="95" spans="2:10" s="97" customFormat="1" ht="15.75">
      <c r="B95" s="98"/>
      <c r="C95" s="324"/>
      <c r="F95" s="314"/>
    </row>
    <row r="96" spans="2:10" s="97" customFormat="1" ht="15.75">
      <c r="B96" s="98" t="s">
        <v>498</v>
      </c>
      <c r="C96" s="324"/>
      <c r="F96" s="314"/>
    </row>
    <row r="97" spans="2:10" s="97" customFormat="1" ht="15.75">
      <c r="B97" s="322"/>
      <c r="C97" s="98"/>
      <c r="F97" s="106"/>
      <c r="G97" s="106"/>
      <c r="H97" s="4"/>
      <c r="I97" s="4"/>
      <c r="J97" s="4"/>
    </row>
    <row r="98" spans="2:10" s="97" customFormat="1" ht="15.75">
      <c r="B98" s="98" t="s">
        <v>499</v>
      </c>
      <c r="C98" s="324"/>
      <c r="F98" s="314"/>
    </row>
    <row r="99" spans="2:10" s="97" customFormat="1" ht="15.75">
      <c r="B99" s="98"/>
      <c r="C99" s="324"/>
      <c r="F99" s="314"/>
    </row>
    <row r="100" spans="2:10" s="97" customFormat="1" ht="15.75">
      <c r="B100" s="322" t="s">
        <v>500</v>
      </c>
      <c r="C100" s="98"/>
      <c r="F100" s="106"/>
      <c r="G100" s="106"/>
      <c r="H100" s="4"/>
      <c r="I100" s="4"/>
      <c r="J100" s="4"/>
    </row>
    <row r="101" spans="2:10" s="97" customFormat="1" ht="15.75">
      <c r="B101" s="322"/>
      <c r="C101" s="98"/>
      <c r="F101" s="106"/>
      <c r="G101" s="106"/>
      <c r="H101" s="4"/>
      <c r="I101" s="4"/>
      <c r="J101" s="4"/>
    </row>
    <row r="102" spans="2:10" s="97" customFormat="1" ht="15.75">
      <c r="B102" s="322" t="s">
        <v>501</v>
      </c>
      <c r="C102" s="98"/>
      <c r="F102" s="106"/>
      <c r="G102" s="106"/>
      <c r="H102" s="4"/>
      <c r="I102" s="4"/>
      <c r="J102" s="4"/>
    </row>
    <row r="103" spans="2:10" s="97" customFormat="1" ht="15.75">
      <c r="B103" s="322"/>
      <c r="C103" s="98"/>
      <c r="F103" s="106"/>
      <c r="G103" s="106"/>
      <c r="H103" s="4"/>
      <c r="I103" s="4"/>
      <c r="J103" s="4"/>
    </row>
    <row r="104" spans="2:10" s="97" customFormat="1" ht="15.75">
      <c r="B104" s="322" t="s">
        <v>502</v>
      </c>
      <c r="C104" s="98"/>
      <c r="F104" s="106"/>
      <c r="G104" s="106"/>
      <c r="H104" s="4"/>
      <c r="I104" s="4"/>
      <c r="J104" s="4"/>
    </row>
    <row r="105" spans="2:10" s="97" customFormat="1" ht="15.75">
      <c r="B105" s="322"/>
      <c r="C105" s="98"/>
      <c r="F105" s="106"/>
      <c r="G105" s="106"/>
      <c r="H105" s="4"/>
      <c r="I105" s="4"/>
      <c r="J105" s="4"/>
    </row>
    <row r="106" spans="2:10" s="97" customFormat="1" ht="15.75">
      <c r="B106" s="322" t="s">
        <v>503</v>
      </c>
      <c r="C106" s="98"/>
      <c r="F106" s="106"/>
      <c r="G106" s="106"/>
      <c r="I106" s="4"/>
      <c r="J106" s="4"/>
    </row>
    <row r="107" spans="2:10" s="97" customFormat="1" ht="15.75">
      <c r="B107" s="322"/>
      <c r="C107" s="98"/>
      <c r="F107" s="106"/>
      <c r="G107" s="106"/>
      <c r="I107" s="4"/>
      <c r="J107" s="4"/>
    </row>
    <row r="108" spans="2:10" s="97" customFormat="1" ht="15.75">
      <c r="B108" s="322" t="s">
        <v>504</v>
      </c>
      <c r="C108" s="4"/>
      <c r="F108" s="106"/>
      <c r="G108" s="106"/>
      <c r="H108" s="4"/>
      <c r="I108" s="4"/>
      <c r="J108" s="4"/>
    </row>
    <row r="109" spans="2:10" s="97" customFormat="1" ht="15.75">
      <c r="B109" s="322"/>
      <c r="C109" s="4"/>
      <c r="F109" s="106"/>
      <c r="G109" s="106"/>
      <c r="H109" s="4"/>
      <c r="I109" s="4"/>
      <c r="J109" s="4"/>
    </row>
    <row r="110" spans="2:10" s="97" customFormat="1" ht="15.75">
      <c r="B110" s="322" t="s">
        <v>505</v>
      </c>
      <c r="C110" s="98"/>
      <c r="F110" s="106"/>
      <c r="G110" s="106"/>
      <c r="H110" s="4"/>
      <c r="I110" s="4"/>
      <c r="J110" s="4"/>
    </row>
    <row r="111" spans="2:10" s="97" customFormat="1" ht="15.75">
      <c r="B111" s="322"/>
      <c r="C111" s="98"/>
      <c r="F111" s="106"/>
      <c r="G111" s="106"/>
      <c r="H111" s="4"/>
      <c r="I111" s="4"/>
      <c r="J111" s="4"/>
    </row>
    <row r="112" spans="2:10" s="97" customFormat="1" ht="15.75">
      <c r="B112" s="322" t="s">
        <v>506</v>
      </c>
      <c r="C112" s="98"/>
      <c r="F112" s="106"/>
      <c r="G112" s="106"/>
      <c r="I112" s="4"/>
      <c r="J112" s="4"/>
    </row>
    <row r="113" spans="2:10" s="97" customFormat="1" ht="15.75">
      <c r="B113" s="322"/>
      <c r="C113" s="98"/>
      <c r="F113" s="106"/>
      <c r="G113" s="106"/>
      <c r="I113" s="4"/>
      <c r="J113" s="4"/>
    </row>
    <row r="114" spans="2:10" s="97" customFormat="1" ht="15.75">
      <c r="B114" s="322" t="s">
        <v>507</v>
      </c>
      <c r="C114" s="98"/>
      <c r="F114" s="106"/>
      <c r="G114" s="106"/>
      <c r="I114" s="4"/>
      <c r="J114" s="4"/>
    </row>
    <row r="115" spans="2:10" s="97" customFormat="1" ht="15.75">
      <c r="B115" s="322"/>
      <c r="C115" s="98"/>
      <c r="F115" s="106"/>
      <c r="G115" s="106"/>
      <c r="I115" s="4"/>
      <c r="J115" s="4"/>
    </row>
    <row r="116" spans="2:10" s="97" customFormat="1" ht="15.75">
      <c r="B116" s="322" t="s">
        <v>508</v>
      </c>
      <c r="C116" s="98"/>
      <c r="F116" s="106"/>
      <c r="G116" s="106"/>
      <c r="I116" s="4"/>
      <c r="J116" s="4"/>
    </row>
    <row r="117" spans="2:10" s="97" customFormat="1" ht="15.75">
      <c r="B117" s="322"/>
      <c r="C117" s="98"/>
      <c r="F117" s="106"/>
      <c r="G117" s="106"/>
      <c r="I117" s="4"/>
      <c r="J117" s="4"/>
    </row>
    <row r="118" spans="2:10" s="97" customFormat="1" ht="15.75">
      <c r="B118" s="322" t="s">
        <v>509</v>
      </c>
      <c r="C118" s="98"/>
      <c r="F118" s="106"/>
      <c r="G118" s="106"/>
      <c r="I118" s="4"/>
      <c r="J118" s="4"/>
    </row>
    <row r="119" spans="2:10" s="97" customFormat="1" ht="15.75">
      <c r="B119" s="322"/>
      <c r="C119" s="98"/>
      <c r="F119" s="106"/>
      <c r="G119" s="106"/>
      <c r="I119" s="4"/>
      <c r="J119" s="4"/>
    </row>
    <row r="120" spans="2:10" s="97" customFormat="1" ht="15.75">
      <c r="B120" s="322" t="s">
        <v>510</v>
      </c>
      <c r="C120" s="98"/>
      <c r="F120" s="106"/>
      <c r="G120" s="106"/>
      <c r="I120" s="4"/>
      <c r="J120" s="4"/>
    </row>
    <row r="121" spans="2:10" s="97" customFormat="1" ht="15.75">
      <c r="B121" s="322"/>
      <c r="C121" s="98"/>
      <c r="F121" s="106"/>
      <c r="G121" s="106"/>
      <c r="I121" s="4"/>
      <c r="J121" s="4"/>
    </row>
    <row r="122" spans="2:10" s="97" customFormat="1" ht="15.75">
      <c r="B122" s="322"/>
      <c r="C122" s="98"/>
      <c r="F122" s="106"/>
      <c r="G122" s="106"/>
      <c r="H122" s="4"/>
      <c r="I122" s="4"/>
      <c r="J122" s="4"/>
    </row>
    <row r="123" spans="2:10" s="97" customFormat="1" ht="15.75">
      <c r="B123" s="322"/>
      <c r="C123" s="98"/>
      <c r="F123" s="106"/>
      <c r="G123" s="106"/>
      <c r="H123" s="4"/>
      <c r="I123" s="4"/>
      <c r="J123" s="4"/>
    </row>
    <row r="124" spans="2:10" s="97" customFormat="1" ht="15.75">
      <c r="B124" s="322"/>
      <c r="C124" s="98"/>
      <c r="F124" s="106"/>
      <c r="G124" s="106"/>
      <c r="H124" s="4"/>
      <c r="I124" s="4"/>
      <c r="J124" s="4"/>
    </row>
    <row r="125" spans="2:10" s="97" customFormat="1" ht="15.75">
      <c r="B125" s="322"/>
      <c r="C125" s="98"/>
      <c r="F125" s="106"/>
      <c r="G125" s="106"/>
      <c r="H125" s="4"/>
      <c r="I125" s="4"/>
      <c r="J125" s="4"/>
    </row>
    <row r="126" spans="2:10" ht="15.75">
      <c r="B126" s="322"/>
      <c r="C126" s="98"/>
      <c r="D126" s="97"/>
      <c r="E126" s="97"/>
      <c r="F126" s="106"/>
      <c r="G126" s="106"/>
      <c r="H126" s="97"/>
    </row>
    <row r="127" spans="2:10" s="97" customFormat="1" ht="15.75">
      <c r="B127" s="322"/>
      <c r="C127" s="98"/>
      <c r="F127" s="106"/>
      <c r="G127" s="106"/>
      <c r="I127" s="4"/>
      <c r="J127" s="4"/>
    </row>
    <row r="128" spans="2:10" ht="15.75">
      <c r="B128" s="98"/>
      <c r="C128" s="324"/>
      <c r="D128" s="97"/>
      <c r="E128" s="97"/>
      <c r="F128" s="106"/>
      <c r="G128" s="106"/>
      <c r="H128" s="97"/>
      <c r="I128" s="97"/>
      <c r="J128" s="97"/>
    </row>
    <row r="129" spans="2:10" s="97" customFormat="1" ht="15.75">
      <c r="B129" s="98"/>
      <c r="C129" s="324"/>
      <c r="F129" s="106"/>
      <c r="G129" s="106"/>
    </row>
    <row r="130" spans="2:10" ht="15.75">
      <c r="B130" s="322"/>
      <c r="C130" s="98"/>
      <c r="D130" s="97"/>
      <c r="E130" s="97"/>
      <c r="F130" s="106"/>
      <c r="G130" s="106"/>
      <c r="H130" s="97"/>
    </row>
    <row r="131" spans="2:10" s="97" customFormat="1" ht="15.75">
      <c r="B131" s="322"/>
      <c r="C131" s="98"/>
      <c r="F131" s="106"/>
      <c r="G131" s="106"/>
      <c r="I131" s="4"/>
      <c r="J131" s="4"/>
    </row>
    <row r="132" spans="2:10" s="97" customFormat="1" ht="15.75">
      <c r="B132" s="322"/>
      <c r="C132" s="98"/>
      <c r="F132" s="106"/>
      <c r="G132" s="106"/>
      <c r="I132" s="4"/>
      <c r="J132" s="4"/>
    </row>
    <row r="133" spans="2:10" ht="15.75">
      <c r="B133" s="322"/>
      <c r="C133" s="98"/>
      <c r="D133" s="97"/>
      <c r="E133" s="97"/>
      <c r="F133" s="106"/>
      <c r="G133" s="106"/>
      <c r="H133" s="97"/>
    </row>
    <row r="134" spans="2:10" ht="15.75">
      <c r="B134" s="322"/>
      <c r="C134" s="98"/>
      <c r="D134" s="97"/>
      <c r="E134" s="97"/>
      <c r="F134" s="106"/>
      <c r="G134" s="106"/>
    </row>
    <row r="135" spans="2:10" ht="16.5" customHeight="1">
      <c r="B135" s="322"/>
      <c r="C135" s="98"/>
      <c r="D135" s="97"/>
      <c r="E135" s="97"/>
      <c r="F135" s="106"/>
      <c r="G135" s="106"/>
      <c r="H135" s="97"/>
    </row>
    <row r="136" spans="2:10" ht="15.75">
      <c r="B136" s="322"/>
      <c r="C136" s="98"/>
      <c r="D136" s="97"/>
      <c r="E136" s="97"/>
      <c r="F136" s="106"/>
      <c r="G136" s="106"/>
    </row>
    <row r="137" spans="2:10" ht="15.75">
      <c r="B137" s="322"/>
      <c r="C137" s="98"/>
      <c r="D137" s="97"/>
      <c r="E137" s="97"/>
      <c r="F137" s="106"/>
      <c r="G137" s="106"/>
      <c r="H137" s="97"/>
    </row>
    <row r="138" spans="2:10" ht="15.75">
      <c r="B138" s="322"/>
      <c r="C138" s="98"/>
      <c r="D138" s="97"/>
      <c r="E138" s="97"/>
      <c r="F138" s="106"/>
      <c r="G138" s="106"/>
    </row>
    <row r="139" spans="2:10" ht="15.75">
      <c r="B139" s="322"/>
      <c r="D139" s="97"/>
      <c r="E139" s="97"/>
      <c r="F139" s="106"/>
      <c r="G139" s="106"/>
      <c r="H139" s="97"/>
    </row>
    <row r="140" spans="2:10" ht="15.75">
      <c r="B140" s="322"/>
      <c r="C140" s="98"/>
      <c r="D140" s="97"/>
      <c r="E140" s="97"/>
      <c r="F140" s="106"/>
      <c r="G140" s="106"/>
      <c r="H140" s="97"/>
      <c r="I140" s="97"/>
      <c r="J140" s="97" t="s">
        <v>511</v>
      </c>
    </row>
    <row r="141" spans="2:10" ht="15.75">
      <c r="B141" s="98"/>
      <c r="C141" s="324"/>
      <c r="D141" s="97"/>
      <c r="E141" s="97"/>
      <c r="F141" s="314"/>
      <c r="G141" s="97"/>
      <c r="H141" s="97"/>
      <c r="I141" s="97"/>
      <c r="J141" s="97"/>
    </row>
    <row r="142" spans="2:10" s="97" customFormat="1" ht="15.75">
      <c r="B142" s="98"/>
      <c r="C142" s="324"/>
      <c r="F142" s="314"/>
    </row>
    <row r="143" spans="2:10" ht="15.75">
      <c r="B143" s="98"/>
      <c r="C143" s="324"/>
      <c r="D143" s="97"/>
      <c r="E143" s="97"/>
      <c r="F143" s="314"/>
      <c r="G143" s="97"/>
      <c r="H143" s="97"/>
      <c r="I143" s="97"/>
      <c r="J143" s="97"/>
    </row>
    <row r="144" spans="2:10" ht="15.75">
      <c r="B144" s="293"/>
      <c r="C144" s="314"/>
      <c r="D144" s="314"/>
      <c r="E144" s="314"/>
      <c r="F144" s="314"/>
      <c r="G144" s="97"/>
      <c r="H144" s="97"/>
      <c r="I144" s="97"/>
      <c r="J144" s="97"/>
    </row>
    <row r="145" spans="2:10" ht="15.75">
      <c r="C145" s="314"/>
      <c r="D145" s="314"/>
      <c r="E145" s="314"/>
      <c r="F145" s="314"/>
      <c r="G145" s="97"/>
      <c r="H145" s="97"/>
      <c r="I145" s="97"/>
      <c r="J145" s="97"/>
    </row>
    <row r="146" spans="2:10" ht="15.75">
      <c r="C146" s="314"/>
      <c r="D146" s="314"/>
      <c r="E146" s="314"/>
      <c r="F146" s="314"/>
      <c r="H146" s="97"/>
      <c r="J146" s="97"/>
    </row>
    <row r="147" spans="2:10" ht="15.75">
      <c r="C147" s="314"/>
      <c r="D147" s="314"/>
      <c r="E147" s="314"/>
      <c r="F147" s="314"/>
      <c r="H147" s="97"/>
      <c r="J147" s="97"/>
    </row>
    <row r="148" spans="2:10" ht="15.75">
      <c r="C148" s="314"/>
      <c r="D148" s="314"/>
      <c r="E148" s="314"/>
      <c r="F148" s="314"/>
      <c r="H148" s="97"/>
      <c r="J148" s="97"/>
    </row>
    <row r="149" spans="2:10" ht="15.75">
      <c r="C149" s="314"/>
      <c r="D149" s="314"/>
      <c r="E149" s="314"/>
      <c r="F149" s="314"/>
      <c r="G149" s="97"/>
      <c r="H149" s="97"/>
      <c r="I149" s="97"/>
      <c r="J149" s="97"/>
    </row>
    <row r="150" spans="2:10" ht="15" customHeight="1">
      <c r="C150" s="314"/>
      <c r="D150" s="314"/>
      <c r="E150" s="314"/>
      <c r="F150" s="314"/>
      <c r="G150" s="97"/>
      <c r="H150" s="97"/>
      <c r="I150" s="97"/>
      <c r="J150" s="97"/>
    </row>
    <row r="151" spans="2:10" ht="15" customHeight="1">
      <c r="C151" s="314"/>
      <c r="D151" s="314"/>
      <c r="E151" s="314"/>
      <c r="F151" s="314"/>
      <c r="G151" s="97"/>
      <c r="H151" s="97"/>
      <c r="I151" s="97"/>
      <c r="J151" s="97"/>
    </row>
    <row r="152" spans="2:10" ht="15.75">
      <c r="C152" s="314"/>
      <c r="D152" s="314"/>
      <c r="E152" s="314"/>
      <c r="F152" s="314"/>
      <c r="H152" s="97"/>
      <c r="J152" s="97"/>
    </row>
    <row r="153" spans="2:10" ht="15.75">
      <c r="C153" s="314"/>
      <c r="D153" s="314"/>
      <c r="E153" s="314"/>
      <c r="F153" s="314"/>
      <c r="G153" s="97"/>
      <c r="H153" s="97"/>
      <c r="I153" s="97"/>
      <c r="J153" s="97"/>
    </row>
    <row r="154" spans="2:10" ht="18.75" customHeight="1" thickBot="1">
      <c r="B154" s="376"/>
      <c r="C154" s="377"/>
      <c r="D154" s="377"/>
      <c r="E154" s="377"/>
      <c r="F154" s="377"/>
      <c r="G154" s="377"/>
      <c r="H154" s="377"/>
      <c r="I154" s="377"/>
      <c r="J154" s="377"/>
    </row>
    <row r="155" spans="2:10" ht="15.75">
      <c r="B155" s="378"/>
      <c r="C155" s="379"/>
      <c r="D155" s="379"/>
      <c r="E155" s="379"/>
      <c r="F155" s="379"/>
      <c r="G155" s="379"/>
      <c r="H155" s="379"/>
      <c r="I155" s="379"/>
      <c r="J155" s="379"/>
    </row>
    <row r="156" spans="2:10" ht="16.5" thickBot="1">
      <c r="B156" s="293"/>
      <c r="C156" s="293"/>
      <c r="D156" s="293"/>
      <c r="E156" s="293"/>
    </row>
    <row r="157" spans="2:10" ht="15.75">
      <c r="B157" s="343" t="s">
        <v>30</v>
      </c>
      <c r="C157" s="343"/>
      <c r="D157" s="343"/>
      <c r="E157" s="343"/>
      <c r="F157" s="343"/>
      <c r="G157" s="343"/>
      <c r="H157" s="343"/>
      <c r="I157" s="343"/>
      <c r="J157" s="343"/>
    </row>
    <row r="158" spans="2:10" ht="15.75">
      <c r="B158" s="329" t="s">
        <v>31</v>
      </c>
      <c r="C158" s="329"/>
      <c r="D158" s="329"/>
      <c r="E158" s="329"/>
      <c r="F158" s="329"/>
      <c r="G158" s="329"/>
      <c r="H158" s="329"/>
      <c r="I158" s="329"/>
      <c r="J158" s="329"/>
    </row>
    <row r="159" spans="2:10" ht="15.75">
      <c r="B159" s="345" t="s">
        <v>512</v>
      </c>
      <c r="C159" s="345"/>
      <c r="D159" s="345"/>
      <c r="E159" s="345"/>
      <c r="F159" s="345"/>
      <c r="G159" s="345"/>
      <c r="H159" s="345"/>
      <c r="I159" s="345"/>
      <c r="J159" s="345"/>
    </row>
    <row r="160" spans="2:10" ht="15.75">
      <c r="B160" s="372"/>
      <c r="C160" s="372"/>
      <c r="D160" s="372"/>
      <c r="E160" s="372"/>
      <c r="F160" s="372"/>
      <c r="G160" s="372"/>
      <c r="H160" s="372"/>
      <c r="I160" s="372"/>
      <c r="J160" s="372"/>
    </row>
    <row r="161" spans="6:10" ht="15.75"/>
    <row r="162" spans="6:10" ht="15.75"/>
    <row r="163" spans="6:10" ht="15.75"/>
    <row r="164" spans="6:10" ht="15.75"/>
    <row r="165" spans="6:10" ht="15.75">
      <c r="F165" s="97"/>
      <c r="G165" s="97"/>
      <c r="H165" s="97"/>
      <c r="I165" s="97"/>
      <c r="J165" s="97"/>
    </row>
    <row r="166" spans="6:10" ht="15.75"/>
    <row r="167" spans="6:10" ht="15.75"/>
    <row r="168" spans="6:10" ht="15.75"/>
    <row r="169" spans="6:10" ht="15.75"/>
    <row r="170" spans="6:10" ht="15.75"/>
    <row r="171" spans="6:10" ht="15.75"/>
    <row r="172" spans="6:10" ht="15.75"/>
    <row r="173" spans="6:10" ht="15.75"/>
    <row r="174" spans="6:10" ht="15.75"/>
    <row r="175" spans="6:10" ht="15.75"/>
  </sheetData>
  <mergeCells count="20">
    <mergeCell ref="B159:J159"/>
    <mergeCell ref="B160:J160"/>
    <mergeCell ref="B21:D21"/>
    <mergeCell ref="B78:J78"/>
    <mergeCell ref="B154:J154"/>
    <mergeCell ref="B155:J155"/>
    <mergeCell ref="B157:J157"/>
    <mergeCell ref="B158:J158"/>
    <mergeCell ref="B20:J20"/>
    <mergeCell ref="B2:J2"/>
    <mergeCell ref="B3:J3"/>
    <mergeCell ref="B4:J4"/>
    <mergeCell ref="B5:J5"/>
    <mergeCell ref="B6:J6"/>
    <mergeCell ref="B7:J7"/>
    <mergeCell ref="B8:J8"/>
    <mergeCell ref="B10:J10"/>
    <mergeCell ref="B11:J11"/>
    <mergeCell ref="B12:J12"/>
    <mergeCell ref="B13:J13"/>
  </mergeCells>
  <dataValidations count="14">
    <dataValidation type="decimal" allowBlank="1" showInputMessage="1" showErrorMessage="1" errorTitle="Please only input numbers" error="Only numbers should be included in these cells" promptTitle="Production values" prompt="Please input the production value of the project here." sqref="I95:I96 I98:I99 I128:I129 I140:I153" xr:uid="{7C3352D3-2995-1F48-8219-49C5839F55D9}">
      <formula1>0</formula1>
      <formula2>1000000000000000</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95:G96 G98:G99 G128:G129 G141:G153" xr:uid="{5B2B610D-874E-5946-8EE2-02AEFC53E829}">
      <formula1>0</formula1>
      <formula2>1000000000000000</formula2>
    </dataValidation>
    <dataValidation type="textLength" allowBlank="1" showInputMessage="1" showErrorMessage="1" sqref="H136 H97:J97 H90 H100:H105 H108:H111 H138 H122:H125 I130:J139 H134 I80:J94 H80:H81 H84 H87 I100:J127" xr:uid="{6CA45A24-C5BA-384D-8618-2CCEAD96E24D}">
      <formula1>9999999</formula1>
      <formula2>99999999</formula2>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144:E153" xr:uid="{298B99A3-B21D-154F-A0C4-6E005F85F0B0}">
      <formula1>Commodity_names</formula1>
    </dataValidation>
    <dataValidation type="list" allowBlank="1" showInputMessage="1" showErrorMessage="1" sqref="F95:F96 F98:F99 F141:F153" xr:uid="{5E42A119-D1EF-DC4A-A5E4-E0827A13A294}">
      <formula1>Project_phases_list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95:H96 H98:H99 H139:H153" xr:uid="{76344194-CD4F-1D4F-9638-B90A1E09C27D}">
      <formula1>"&lt;Select unit&gt;,Sm3,Sm3 o.e.,Barrels,Tonnes,oz,carats,Scf"</formula1>
    </dataValidation>
    <dataValidation errorStyle="warning" allowBlank="1" showInputMessage="1" showErrorMessage="1" errorTitle="URL " error="Please input a link in these cells" sqref="F100:F140 F97:G97 F80:G94 G100:G127 G130:G140" xr:uid="{61F60BB3-41F4-BF48-B220-2D98239571E8}"/>
    <dataValidation allowBlank="1" showInputMessage="1" showErrorMessage="1" promptTitle="Reference number" prompt="Please input the reference number of the legal agreement: contract, licence, lease, concession..." sqref="C95:C96 C98:C99 C128:C129 C141:C153" xr:uid="{0DFF3EC9-F4DE-D542-9964-854A912CEBB4}"/>
    <dataValidation allowBlank="1" showInputMessage="1" showErrorMessage="1" promptTitle="Affiliated Companies" prompt="Please insert the relevant companies affiliated to the project here, separated by commas." sqref="D144:D153" xr:uid="{D5D3E08A-DDC6-3143-8738-446539FBE5B0}"/>
    <dataValidation allowBlank="1" showInputMessage="1" showErrorMessage="1" promptTitle="Project name" prompt="Input project name here._x000a__x000a_Please refrain from using acronyms, and input complete name." sqref="B128:B129 B141:B153 B95:B96 B98:B99" xr:uid="{B84D11F9-44DD-2A49-9EB4-F19C90898D6D}"/>
    <dataValidation allowBlank="1" showInputMessage="1" showErrorMessage="1" promptTitle="Please insert commodities" prompt="Please insert the relevant commodities of the company here, separated by commas." sqref="H82:H83 D117:E118 E80:E116 E119:E143 H85:H86 H88:H89 H91:H94 H106:H107 H112:H121 H126:H133 H135 H137" xr:uid="{D47AE11B-A0E0-3547-BC31-7147524402BD}"/>
    <dataValidation allowBlank="1" showInputMessage="1" showErrorMessage="1" promptTitle="Identification #" prompt="Please input unique identification number, such as TIN, organisational number or similar" sqref="C130:C140 C97 C80:C94 C100:C127" xr:uid="{04A6EEC0-F80D-1549-9387-1E72E7EE2DA8}"/>
    <dataValidation allowBlank="1" showInputMessage="1" showErrorMessage="1" promptTitle="Company name" prompt="Input company name here._x000a__x000a_Please refrain from using acronyms, and input complete name." sqref="B130:B140 B100:B127 B97 B80:B94" xr:uid="{9C7880EF-D342-6D4B-A51E-94076E853FE7}"/>
    <dataValidation type="list" allowBlank="1" showInputMessage="1" showErrorMessage="1" promptTitle="Please select Sector" prompt="Please select the relevant sector of the company from the list" sqref="D80:D116 D119:D143" xr:uid="{DF02432D-4BD7-A241-AD00-BF4DBA30FBCC}">
      <formula1>Sector_list</formula1>
    </dataValidation>
  </dataValidation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78A4-CEFB-3347-A462-C54DA69D53A5}">
  <sheetPr codeName="Sheet14"/>
  <dimension ref="B1:U93"/>
  <sheetViews>
    <sheetView showGridLines="0" tabSelected="1" topLeftCell="A7" zoomScaleNormal="100" workbookViewId="0">
      <selection activeCell="H26" sqref="H26"/>
    </sheetView>
  </sheetViews>
  <sheetFormatPr defaultColWidth="8.5" defaultRowHeight="15.75"/>
  <cols>
    <col min="1" max="1" width="2.5" style="107" customWidth="1"/>
    <col min="2" max="5" width="0" style="107" hidden="1" customWidth="1"/>
    <col min="6" max="6" width="50.5" style="107" customWidth="1"/>
    <col min="7" max="9" width="16.5" style="107" customWidth="1"/>
    <col min="10" max="10" width="52.875" style="107" customWidth="1"/>
    <col min="11" max="11" width="15.5" style="107" bestFit="1" customWidth="1"/>
    <col min="12" max="12" width="2.5" style="107" customWidth="1"/>
    <col min="13" max="13" width="19.5" style="107" bestFit="1" customWidth="1"/>
    <col min="14" max="14" width="73.5" style="107" bestFit="1" customWidth="1"/>
    <col min="15" max="15" width="4" style="107" customWidth="1"/>
    <col min="16" max="17" width="8.5" style="107"/>
    <col min="18" max="18" width="21" style="107" bestFit="1" customWidth="1"/>
    <col min="19" max="19" width="8.5" style="107"/>
    <col min="20" max="20" width="21" style="107" bestFit="1" customWidth="1"/>
    <col min="21" max="16384" width="8.5" style="107"/>
  </cols>
  <sheetData>
    <row r="1" spans="6:14" s="4" customFormat="1" ht="15.75" hidden="1" customHeight="1"/>
    <row r="2" spans="6:14" s="4" customFormat="1" hidden="1"/>
    <row r="3" spans="6:14" s="4" customFormat="1" hidden="1">
      <c r="N3" s="112" t="s">
        <v>513</v>
      </c>
    </row>
    <row r="4" spans="6:14" s="4" customFormat="1" hidden="1">
      <c r="N4" s="112" t="str">
        <f>[1]Introduction!G4</f>
        <v>YYYY-MM-DD</v>
      </c>
    </row>
    <row r="5" spans="6:14" s="4" customFormat="1" hidden="1"/>
    <row r="6" spans="6:14" s="4" customFormat="1" hidden="1"/>
    <row r="7" spans="6:14" s="4" customFormat="1"/>
    <row r="8" spans="6:14" s="4" customFormat="1">
      <c r="F8" s="368" t="s">
        <v>514</v>
      </c>
      <c r="G8" s="368"/>
      <c r="H8" s="368"/>
      <c r="I8" s="368"/>
      <c r="J8" s="368"/>
      <c r="K8" s="368"/>
      <c r="L8" s="368"/>
      <c r="M8" s="368"/>
      <c r="N8" s="368"/>
    </row>
    <row r="9" spans="6:14" s="4" customFormat="1" ht="24">
      <c r="F9" s="381" t="s">
        <v>35</v>
      </c>
      <c r="G9" s="381"/>
      <c r="H9" s="381"/>
      <c r="I9" s="381"/>
      <c r="J9" s="381"/>
      <c r="K9" s="381"/>
      <c r="L9" s="381"/>
      <c r="M9" s="381"/>
      <c r="N9" s="381"/>
    </row>
    <row r="10" spans="6:14" s="4" customFormat="1">
      <c r="F10" s="382" t="s">
        <v>515</v>
      </c>
      <c r="G10" s="382"/>
      <c r="H10" s="382"/>
      <c r="I10" s="382"/>
      <c r="J10" s="382"/>
      <c r="K10" s="382"/>
      <c r="L10" s="382"/>
      <c r="M10" s="382"/>
      <c r="N10" s="382"/>
    </row>
    <row r="11" spans="6:14" s="4" customFormat="1">
      <c r="F11" s="335" t="s">
        <v>516</v>
      </c>
      <c r="G11" s="335"/>
      <c r="H11" s="335"/>
      <c r="I11" s="335"/>
      <c r="J11" s="335"/>
      <c r="K11" s="335"/>
      <c r="L11" s="335"/>
      <c r="M11" s="335"/>
      <c r="N11" s="335"/>
    </row>
    <row r="12" spans="6:14" s="4" customFormat="1">
      <c r="F12" s="335" t="s">
        <v>517</v>
      </c>
      <c r="G12" s="335"/>
      <c r="H12" s="335"/>
      <c r="I12" s="335"/>
      <c r="J12" s="335"/>
      <c r="K12" s="335"/>
      <c r="L12" s="335"/>
      <c r="M12" s="335"/>
      <c r="N12" s="335"/>
    </row>
    <row r="13" spans="6:14" s="4" customFormat="1">
      <c r="F13" s="380" t="s">
        <v>518</v>
      </c>
      <c r="G13" s="380"/>
      <c r="H13" s="380"/>
      <c r="I13" s="380"/>
      <c r="J13" s="380"/>
      <c r="K13" s="380"/>
      <c r="L13" s="380"/>
      <c r="M13" s="380"/>
      <c r="N13" s="380"/>
    </row>
    <row r="14" spans="6:14" s="4" customFormat="1">
      <c r="F14" s="384" t="s">
        <v>519</v>
      </c>
      <c r="G14" s="384"/>
      <c r="H14" s="384"/>
      <c r="I14" s="384"/>
      <c r="J14" s="384"/>
      <c r="K14" s="384"/>
      <c r="L14" s="384"/>
      <c r="M14" s="384"/>
      <c r="N14" s="384"/>
    </row>
    <row r="15" spans="6:14" s="4" customFormat="1">
      <c r="F15" s="385" t="s">
        <v>520</v>
      </c>
      <c r="G15" s="385"/>
      <c r="H15" s="385"/>
      <c r="I15" s="385"/>
      <c r="J15" s="385"/>
      <c r="K15" s="385"/>
      <c r="L15" s="385"/>
      <c r="M15" s="385"/>
      <c r="N15" s="385"/>
    </row>
    <row r="16" spans="6:14" s="4" customFormat="1">
      <c r="F16" s="386" t="s">
        <v>39</v>
      </c>
      <c r="G16" s="387"/>
      <c r="H16" s="387"/>
      <c r="I16" s="387"/>
      <c r="J16" s="387"/>
      <c r="K16" s="387"/>
      <c r="L16" s="387"/>
      <c r="M16" s="387"/>
      <c r="N16" s="387"/>
    </row>
    <row r="17" spans="2:21" s="4" customFormat="1"/>
    <row r="18" spans="2:21" s="4" customFormat="1" ht="24">
      <c r="F18" s="369" t="s">
        <v>521</v>
      </c>
      <c r="G18" s="369"/>
      <c r="H18" s="369"/>
      <c r="I18" s="369"/>
      <c r="J18" s="369"/>
      <c r="K18" s="369"/>
      <c r="M18" s="388" t="s">
        <v>522</v>
      </c>
      <c r="N18" s="388"/>
    </row>
    <row r="19" spans="2:21" s="4" customFormat="1" ht="15.75" customHeight="1">
      <c r="M19" s="389" t="s">
        <v>523</v>
      </c>
      <c r="N19" s="389"/>
    </row>
    <row r="20" spans="2:21">
      <c r="F20" s="390" t="s">
        <v>524</v>
      </c>
      <c r="G20" s="390"/>
      <c r="H20" s="390"/>
      <c r="I20" s="390"/>
      <c r="J20" s="390"/>
      <c r="K20" s="391"/>
      <c r="M20" s="4"/>
      <c r="N20" s="4"/>
    </row>
    <row r="21" spans="2:21" ht="24">
      <c r="B21" s="113" t="s">
        <v>525</v>
      </c>
      <c r="C21" s="113" t="s">
        <v>526</v>
      </c>
      <c r="D21" s="113" t="s">
        <v>527</v>
      </c>
      <c r="E21" s="113" t="s">
        <v>528</v>
      </c>
      <c r="F21" s="107" t="s">
        <v>529</v>
      </c>
      <c r="G21" s="107" t="s">
        <v>352</v>
      </c>
      <c r="H21" s="107" t="s">
        <v>530</v>
      </c>
      <c r="I21" s="107" t="s">
        <v>531</v>
      </c>
      <c r="J21" s="107" t="s">
        <v>532</v>
      </c>
      <c r="K21" s="4" t="s">
        <v>489</v>
      </c>
      <c r="M21" s="381" t="s">
        <v>533</v>
      </c>
      <c r="N21" s="381"/>
    </row>
    <row r="22" spans="2:21" ht="15.75" customHeight="1">
      <c r="B22" s="113" t="str">
        <f>IFERROR(VLOOKUP(Government_revenues_table[[#This Row],[GFS Classification]],[1]!Table6_GFS_codes_classification[#Data],COLUMNS($F:F)+3,FALSE),"Do not enter data")</f>
        <v>Do not enter data</v>
      </c>
      <c r="C22" s="113" t="str">
        <f>IFERROR(VLOOKUP(Government_revenues_table[[#This Row],[GFS Classification]],[1]!Table6_GFS_codes_classification[#Data],COLUMNS($F:G)+3,FALSE),"Do not enter data")</f>
        <v>Do not enter data</v>
      </c>
      <c r="D22" s="113" t="str">
        <f>IFERROR(VLOOKUP(Government_revenues_table[[#This Row],[GFS Classification]],[1]!Table6_GFS_codes_classification[#Data],COLUMNS($F:H)+3,FALSE),"Do not enter data")</f>
        <v>Do not enter data</v>
      </c>
      <c r="E22" s="113" t="str">
        <f>IFERROR(VLOOKUP(Government_revenues_table[[#This Row],[GFS Classification]],[1]!Table6_GFS_codes_classification[#Data],COLUMNS($F:I)+3,FALSE),"Do not enter data")</f>
        <v>Do not enter data</v>
      </c>
      <c r="F22" s="121" t="s">
        <v>341</v>
      </c>
      <c r="J22" s="117" t="s">
        <v>534</v>
      </c>
      <c r="K22" s="107" t="s">
        <v>511</v>
      </c>
      <c r="M22" s="392" t="s">
        <v>535</v>
      </c>
      <c r="N22" s="392"/>
    </row>
    <row r="23" spans="2:21" ht="15.75" customHeight="1">
      <c r="B23" s="113" t="str">
        <f>IFERROR(VLOOKUP(Government_revenues_table[[#This Row],[GFS Classification]],[1]!Table6_GFS_codes_classification[#Data],COLUMNS($F:F)+3,FALSE),"Do not enter data")</f>
        <v>Do not enter data</v>
      </c>
      <c r="C23" s="113" t="str">
        <f>IFERROR(VLOOKUP(Government_revenues_table[[#This Row],[GFS Classification]],[1]!Table6_GFS_codes_classification[#Data],COLUMNS($F:G)+3,FALSE),"Do not enter data")</f>
        <v>Do not enter data</v>
      </c>
      <c r="D23" s="113" t="str">
        <f>IFERROR(VLOOKUP(Government_revenues_table[[#This Row],[GFS Classification]],[1]!Table6_GFS_codes_classification[#Data],COLUMNS($F:H)+3,FALSE),"Do not enter data")</f>
        <v>Do not enter data</v>
      </c>
      <c r="E23" s="113" t="str">
        <f>IFERROR(VLOOKUP(Government_revenues_table[[#This Row],[GFS Classification]],[1]!Table6_GFS_codes_classification[#Data],COLUMNS($F:I)+3,FALSE),"Do not enter data")</f>
        <v>Do not enter data</v>
      </c>
      <c r="F23" s="314" t="s">
        <v>536</v>
      </c>
      <c r="G23" s="4" t="s">
        <v>537</v>
      </c>
      <c r="H23" s="327" t="s">
        <v>538</v>
      </c>
      <c r="I23" s="314" t="s">
        <v>539</v>
      </c>
      <c r="J23" s="114">
        <v>1847008195</v>
      </c>
      <c r="K23" s="314" t="s">
        <v>84</v>
      </c>
      <c r="M23" s="392"/>
      <c r="N23" s="392"/>
    </row>
    <row r="24" spans="2:21" ht="15.75" customHeight="1">
      <c r="B24" s="113" t="str">
        <f>IFERROR(VLOOKUP(Government_revenues_table[[#This Row],[GFS Classification]],[1]!Table6_GFS_codes_classification[#Data],COLUMNS($F:F)+3,FALSE),"Do not enter data")</f>
        <v>Do not enter data</v>
      </c>
      <c r="C24" s="113" t="str">
        <f>IFERROR(VLOOKUP(Government_revenues_table[[#This Row],[GFS Classification]],[1]!Table6_GFS_codes_classification[#Data],COLUMNS($F:G)+3,FALSE),"Do not enter data")</f>
        <v>Do not enter data</v>
      </c>
      <c r="D24" s="113" t="str">
        <f>IFERROR(VLOOKUP(Government_revenues_table[[#This Row],[GFS Classification]],[1]!Table6_GFS_codes_classification[#Data],COLUMNS($F:H)+3,FALSE),"Do not enter data")</f>
        <v>Do not enter data</v>
      </c>
      <c r="E24" s="113" t="str">
        <f>IFERROR(VLOOKUP(Government_revenues_table[[#This Row],[GFS Classification]],[1]!Table6_GFS_codes_classification[#Data],COLUMNS($F:I)+3,FALSE),"Do not enter data")</f>
        <v>Do not enter data</v>
      </c>
      <c r="F24" s="314" t="s">
        <v>540</v>
      </c>
      <c r="G24" s="4" t="s">
        <v>537</v>
      </c>
      <c r="H24" s="314" t="s">
        <v>541</v>
      </c>
      <c r="I24" s="314" t="s">
        <v>539</v>
      </c>
      <c r="J24" s="114">
        <v>1791774087</v>
      </c>
      <c r="K24" s="314" t="s">
        <v>84</v>
      </c>
      <c r="M24" s="392"/>
      <c r="N24" s="392"/>
    </row>
    <row r="25" spans="2:21" ht="15.75" customHeight="1">
      <c r="B25" s="113" t="str">
        <f>IFERROR(VLOOKUP(Government_revenues_table[[#This Row],[GFS Classification]],[1]!Table6_GFS_codes_classification[#Data],COLUMNS($F:F)+3,FALSE),"Do not enter data")</f>
        <v>Do not enter data</v>
      </c>
      <c r="C25" s="113" t="str">
        <f>IFERROR(VLOOKUP(Government_revenues_table[[#This Row],[GFS Classification]],[1]!Table6_GFS_codes_classification[#Data],COLUMNS($F:G)+3,FALSE),"Do not enter data")</f>
        <v>Do not enter data</v>
      </c>
      <c r="D25" s="113" t="str">
        <f>IFERROR(VLOOKUP(Government_revenues_table[[#This Row],[GFS Classification]],[1]!Table6_GFS_codes_classification[#Data],COLUMNS($F:H)+3,FALSE),"Do not enter data")</f>
        <v>Do not enter data</v>
      </c>
      <c r="E25" s="113" t="str">
        <f>IFERROR(VLOOKUP(Government_revenues_table[[#This Row],[GFS Classification]],[1]!Table6_GFS_codes_classification[#Data],COLUMNS($F:I)+3,FALSE),"Do not enter data")</f>
        <v>Do not enter data</v>
      </c>
      <c r="F25" s="314" t="s">
        <v>536</v>
      </c>
      <c r="G25" s="4" t="s">
        <v>537</v>
      </c>
      <c r="H25" s="314" t="s">
        <v>542</v>
      </c>
      <c r="I25" s="314" t="s">
        <v>543</v>
      </c>
      <c r="J25" s="114">
        <f>1194030+1046578944</f>
        <v>1047772974</v>
      </c>
      <c r="K25" s="314" t="s">
        <v>84</v>
      </c>
      <c r="M25" s="392"/>
      <c r="N25" s="392"/>
    </row>
    <row r="26" spans="2:21" ht="15.75" customHeight="1">
      <c r="B26" s="113" t="str">
        <f>IFERROR(VLOOKUP(Government_revenues_table[[#This Row],[GFS Classification]],[1]!Table6_GFS_codes_classification[#Data],COLUMNS($F:F)+3,FALSE),"Do not enter data")</f>
        <v>Do not enter data</v>
      </c>
      <c r="C26" s="113" t="str">
        <f>IFERROR(VLOOKUP(Government_revenues_table[[#This Row],[GFS Classification]],[1]!Table6_GFS_codes_classification[#Data],COLUMNS($F:G)+3,FALSE),"Do not enter data")</f>
        <v>Do not enter data</v>
      </c>
      <c r="D26" s="113" t="str">
        <f>IFERROR(VLOOKUP(Government_revenues_table[[#This Row],[GFS Classification]],[1]!Table6_GFS_codes_classification[#Data],COLUMNS($F:H)+3,FALSE),"Do not enter data")</f>
        <v>Do not enter data</v>
      </c>
      <c r="E26" s="113" t="str">
        <f>IFERROR(VLOOKUP(Government_revenues_table[[#This Row],[GFS Classification]],[1]!Table6_GFS_codes_classification[#Data],COLUMNS($F:I)+3,FALSE),"Do not enter data")</f>
        <v>Do not enter data</v>
      </c>
      <c r="F26" s="314" t="s">
        <v>536</v>
      </c>
      <c r="G26" s="4" t="s">
        <v>537</v>
      </c>
      <c r="H26" s="314" t="s">
        <v>544</v>
      </c>
      <c r="I26" s="314" t="s">
        <v>543</v>
      </c>
      <c r="J26" s="114">
        <f>16174511+992951658</f>
        <v>1009126169</v>
      </c>
      <c r="K26" s="314" t="s">
        <v>84</v>
      </c>
      <c r="M26" s="392"/>
      <c r="N26" s="392"/>
    </row>
    <row r="27" spans="2:21">
      <c r="B27" s="113" t="str">
        <f>IFERROR(VLOOKUP(Government_revenues_table[[#This Row],[GFS Classification]],[1]!Table6_GFS_codes_classification[#Data],COLUMNS($F:F)+3,FALSE),"Do not enter data")</f>
        <v>Do not enter data</v>
      </c>
      <c r="C27" s="113" t="str">
        <f>IFERROR(VLOOKUP(Government_revenues_table[[#This Row],[GFS Classification]],[1]!Table6_GFS_codes_classification[#Data],COLUMNS($F:G)+3,FALSE),"Do not enter data")</f>
        <v>Do not enter data</v>
      </c>
      <c r="D27" s="113" t="str">
        <f>IFERROR(VLOOKUP(Government_revenues_table[[#This Row],[GFS Classification]],[1]!Table6_GFS_codes_classification[#Data],COLUMNS($F:H)+3,FALSE),"Do not enter data")</f>
        <v>Do not enter data</v>
      </c>
      <c r="E27" s="113" t="str">
        <f>IFERROR(VLOOKUP(Government_revenues_table[[#This Row],[GFS Classification]],[1]!Table6_GFS_codes_classification[#Data],COLUMNS($F:I)+3,FALSE),"Do not enter data")</f>
        <v>Do not enter data</v>
      </c>
      <c r="F27" s="314" t="s">
        <v>536</v>
      </c>
      <c r="G27" s="4" t="s">
        <v>537</v>
      </c>
      <c r="H27" s="314" t="s">
        <v>545</v>
      </c>
      <c r="I27" s="314" t="s">
        <v>539</v>
      </c>
      <c r="J27" s="114">
        <v>293094527</v>
      </c>
      <c r="K27" s="314" t="s">
        <v>84</v>
      </c>
      <c r="M27" s="393" t="s">
        <v>546</v>
      </c>
      <c r="N27" s="393"/>
    </row>
    <row r="28" spans="2:21">
      <c r="B28" s="113" t="str">
        <f>IFERROR(VLOOKUP(Government_revenues_table[[#This Row],[GFS Classification]],[1]!Table6_GFS_codes_classification[#Data],COLUMNS($F:F)+3,FALSE),"Do not enter data")</f>
        <v>Do not enter data</v>
      </c>
      <c r="C28" s="113" t="str">
        <f>IFERROR(VLOOKUP(Government_revenues_table[[#This Row],[GFS Classification]],[1]!Table6_GFS_codes_classification[#Data],COLUMNS($F:G)+3,FALSE),"Do not enter data")</f>
        <v>Do not enter data</v>
      </c>
      <c r="D28" s="113" t="str">
        <f>IFERROR(VLOOKUP(Government_revenues_table[[#This Row],[GFS Classification]],[1]!Table6_GFS_codes_classification[#Data],COLUMNS($F:H)+3,FALSE),"Do not enter data")</f>
        <v>Do not enter data</v>
      </c>
      <c r="E28" s="113" t="str">
        <f>IFERROR(VLOOKUP(Government_revenues_table[[#This Row],[GFS Classification]],[1]!Table6_GFS_codes_classification[#Data],COLUMNS($F:I)+3,FALSE),"Do not enter data")</f>
        <v>Do not enter data</v>
      </c>
      <c r="F28" s="314" t="s">
        <v>547</v>
      </c>
      <c r="G28" s="4" t="s">
        <v>537</v>
      </c>
      <c r="H28" s="314" t="s">
        <v>548</v>
      </c>
      <c r="I28" s="314" t="s">
        <v>543</v>
      </c>
      <c r="J28" s="114">
        <f>792635+231057927</f>
        <v>231850562</v>
      </c>
      <c r="K28" s="314" t="s">
        <v>84</v>
      </c>
      <c r="M28" s="393" t="s">
        <v>549</v>
      </c>
      <c r="N28" s="393"/>
    </row>
    <row r="29" spans="2:21" ht="16.5" thickBot="1">
      <c r="B29" s="113" t="str">
        <f>IFERROR(VLOOKUP(Government_revenues_table[[#This Row],[GFS Classification]],[1]!Table6_GFS_codes_classification[#Data],COLUMNS($F:F)+3,FALSE),"Do not enter data")</f>
        <v>Do not enter data</v>
      </c>
      <c r="C29" s="113" t="str">
        <f>IFERROR(VLOOKUP(Government_revenues_table[[#This Row],[GFS Classification]],[1]!Table6_GFS_codes_classification[#Data],COLUMNS($F:G)+3,FALSE),"Do not enter data")</f>
        <v>Do not enter data</v>
      </c>
      <c r="D29" s="113" t="str">
        <f>IFERROR(VLOOKUP(Government_revenues_table[[#This Row],[GFS Classification]],[1]!Table6_GFS_codes_classification[#Data],COLUMNS($F:H)+3,FALSE),"Do not enter data")</f>
        <v>Do not enter data</v>
      </c>
      <c r="E29" s="113" t="str">
        <f>IFERROR(VLOOKUP(Government_revenues_table[[#This Row],[GFS Classification]],[1]!Table6_GFS_codes_classification[#Data],COLUMNS($F:I)+3,FALSE),"Do not enter data")</f>
        <v>Do not enter data</v>
      </c>
      <c r="F29" s="314" t="s">
        <v>550</v>
      </c>
      <c r="G29" s="4" t="s">
        <v>537</v>
      </c>
      <c r="H29" s="314" t="s">
        <v>551</v>
      </c>
      <c r="I29" s="314" t="s">
        <v>552</v>
      </c>
      <c r="J29" s="114">
        <v>192940990</v>
      </c>
      <c r="K29" s="314" t="s">
        <v>84</v>
      </c>
      <c r="M29" s="115"/>
      <c r="N29" s="115"/>
    </row>
    <row r="30" spans="2:21">
      <c r="B30" s="113" t="str">
        <f>IFERROR(VLOOKUP(Government_revenues_table[[#This Row],[GFS Classification]],[1]!Table6_GFS_codes_classification[#Data],COLUMNS($F:F)+3,FALSE),"Do not enter data")</f>
        <v>Do not enter data</v>
      </c>
      <c r="C30" s="113" t="str">
        <f>IFERROR(VLOOKUP(Government_revenues_table[[#This Row],[GFS Classification]],[1]!Table6_GFS_codes_classification[#Data],COLUMNS($F:G)+3,FALSE),"Do not enter data")</f>
        <v>Do not enter data</v>
      </c>
      <c r="D30" s="113" t="str">
        <f>IFERROR(VLOOKUP(Government_revenues_table[[#This Row],[GFS Classification]],[1]!Table6_GFS_codes_classification[#Data],COLUMNS($F:H)+3,FALSE),"Do not enter data")</f>
        <v>Do not enter data</v>
      </c>
      <c r="E30" s="113" t="str">
        <f>IFERROR(VLOOKUP(Government_revenues_table[[#This Row],[GFS Classification]],[1]!Table6_GFS_codes_classification[#Data],COLUMNS($F:I)+3,FALSE),"Do not enter data")</f>
        <v>Do not enter data</v>
      </c>
      <c r="F30" s="314" t="s">
        <v>536</v>
      </c>
      <c r="G30" s="4" t="s">
        <v>537</v>
      </c>
      <c r="H30" s="314" t="s">
        <v>553</v>
      </c>
      <c r="I30" s="314" t="s">
        <v>539</v>
      </c>
      <c r="J30" s="114">
        <v>174462828</v>
      </c>
      <c r="K30" s="314" t="s">
        <v>84</v>
      </c>
      <c r="P30" s="116"/>
      <c r="Q30" s="4"/>
      <c r="R30" s="20"/>
      <c r="S30" s="4"/>
      <c r="T30" s="20"/>
      <c r="U30" s="4"/>
    </row>
    <row r="31" spans="2:21">
      <c r="B31" s="113" t="str">
        <f>IFERROR(VLOOKUP(Government_revenues_table[[#This Row],[GFS Classification]],[1]!Table6_GFS_codes_classification[#Data],COLUMNS($F:F)+3,FALSE),"Do not enter data")</f>
        <v>Do not enter data</v>
      </c>
      <c r="C31" s="113" t="str">
        <f>IFERROR(VLOOKUP(Government_revenues_table[[#This Row],[GFS Classification]],[1]!Table6_GFS_codes_classification[#Data],COLUMNS($F:G)+3,FALSE),"Do not enter data")</f>
        <v>Do not enter data</v>
      </c>
      <c r="D31" s="113" t="str">
        <f>IFERROR(VLOOKUP(Government_revenues_table[[#This Row],[GFS Classification]],[1]!Table6_GFS_codes_classification[#Data],COLUMNS($F:H)+3,FALSE),"Do not enter data")</f>
        <v>Do not enter data</v>
      </c>
      <c r="E31" s="113" t="str">
        <f>IFERROR(VLOOKUP(Government_revenues_table[[#This Row],[GFS Classification]],[1]!Table6_GFS_codes_classification[#Data],COLUMNS($F:I)+3,FALSE),"Do not enter data")</f>
        <v>Do not enter data</v>
      </c>
      <c r="F31" s="314" t="s">
        <v>536</v>
      </c>
      <c r="G31" s="4" t="s">
        <v>537</v>
      </c>
      <c r="H31" s="314" t="s">
        <v>554</v>
      </c>
      <c r="I31" s="314" t="s">
        <v>543</v>
      </c>
      <c r="J31" s="114">
        <f>307333+136633074</f>
        <v>136940407</v>
      </c>
      <c r="K31" s="314" t="s">
        <v>84</v>
      </c>
      <c r="P31" s="383"/>
      <c r="Q31" s="383"/>
      <c r="R31" s="383"/>
      <c r="S31" s="383"/>
      <c r="T31" s="383"/>
      <c r="U31" s="383"/>
    </row>
    <row r="32" spans="2:21">
      <c r="B32" s="113" t="str">
        <f>IFERROR(VLOOKUP(Government_revenues_table[[#This Row],[GFS Classification]],[1]!Table6_GFS_codes_classification[#Data],COLUMNS($F:F)+3,FALSE),"Do not enter data")</f>
        <v>Do not enter data</v>
      </c>
      <c r="C32" s="113" t="str">
        <f>IFERROR(VLOOKUP(Government_revenues_table[[#This Row],[GFS Classification]],[1]!Table6_GFS_codes_classification[#Data],COLUMNS($F:G)+3,FALSE),"Do not enter data")</f>
        <v>Do not enter data</v>
      </c>
      <c r="D32" s="113" t="str">
        <f>IFERROR(VLOOKUP(Government_revenues_table[[#This Row],[GFS Classification]],[1]!Table6_GFS_codes_classification[#Data],COLUMNS($F:H)+3,FALSE),"Do not enter data")</f>
        <v>Do not enter data</v>
      </c>
      <c r="E32" s="113" t="str">
        <f>IFERROR(VLOOKUP(Government_revenues_table[[#This Row],[GFS Classification]],[1]!Table6_GFS_codes_classification[#Data],COLUMNS($F:I)+3,FALSE),"Do not enter data")</f>
        <v>Do not enter data</v>
      </c>
      <c r="F32" s="314" t="s">
        <v>547</v>
      </c>
      <c r="G32" s="4" t="s">
        <v>537</v>
      </c>
      <c r="H32" s="314" t="s">
        <v>555</v>
      </c>
      <c r="I32" s="314" t="s">
        <v>556</v>
      </c>
      <c r="J32" s="114">
        <f>712944+77209103</f>
        <v>77922047</v>
      </c>
      <c r="K32" s="314" t="s">
        <v>84</v>
      </c>
    </row>
    <row r="33" spans="2:20">
      <c r="B33" s="113" t="str">
        <f>IFERROR(VLOOKUP(Government_revenues_table[[#This Row],[GFS Classification]],[1]!Table6_GFS_codes_classification[#Data],COLUMNS($F:F)+3,FALSE),"Do not enter data")</f>
        <v>Do not enter data</v>
      </c>
      <c r="C33" s="113" t="str">
        <f>IFERROR(VLOOKUP(Government_revenues_table[[#This Row],[GFS Classification]],[1]!Table6_GFS_codes_classification[#Data],COLUMNS($F:G)+3,FALSE),"Do not enter data")</f>
        <v>Do not enter data</v>
      </c>
      <c r="D33" s="113" t="str">
        <f>IFERROR(VLOOKUP(Government_revenues_table[[#This Row],[GFS Classification]],[1]!Table6_GFS_codes_classification[#Data],COLUMNS($F:H)+3,FALSE),"Do not enter data")</f>
        <v>Do not enter data</v>
      </c>
      <c r="E33" s="113" t="str">
        <f>IFERROR(VLOOKUP(Government_revenues_table[[#This Row],[GFS Classification]],[1]!Table6_GFS_codes_classification[#Data],COLUMNS($F:I)+3,FALSE),"Do not enter data")</f>
        <v>Do not enter data</v>
      </c>
      <c r="F33" s="314" t="s">
        <v>557</v>
      </c>
      <c r="G33" s="4" t="s">
        <v>537</v>
      </c>
      <c r="H33" s="328" t="s">
        <v>558</v>
      </c>
      <c r="I33" s="314" t="s">
        <v>543</v>
      </c>
      <c r="J33" s="114">
        <v>77782650</v>
      </c>
      <c r="K33" s="314" t="s">
        <v>84</v>
      </c>
    </row>
    <row r="34" spans="2:20">
      <c r="B34" s="113" t="str">
        <f>IFERROR(VLOOKUP(Government_revenues_table[[#This Row],[GFS Classification]],[1]!Table6_GFS_codes_classification[#Data],COLUMNS($F:F)+3,FALSE),"Do not enter data")</f>
        <v>Do not enter data</v>
      </c>
      <c r="C34" s="113" t="str">
        <f>IFERROR(VLOOKUP(Government_revenues_table[[#This Row],[GFS Classification]],[1]!Table6_GFS_codes_classification[#Data],COLUMNS($F:G)+3,FALSE),"Do not enter data")</f>
        <v>Do not enter data</v>
      </c>
      <c r="D34" s="113" t="str">
        <f>IFERROR(VLOOKUP(Government_revenues_table[[#This Row],[GFS Classification]],[1]!Table6_GFS_codes_classification[#Data],COLUMNS($F:H)+3,FALSE),"Do not enter data")</f>
        <v>Do not enter data</v>
      </c>
      <c r="E34" s="113" t="str">
        <f>IFERROR(VLOOKUP(Government_revenues_table[[#This Row],[GFS Classification]],[1]!Table6_GFS_codes_classification[#Data],COLUMNS($F:I)+3,FALSE),"Do not enter data")</f>
        <v>Do not enter data</v>
      </c>
      <c r="F34" s="314" t="s">
        <v>559</v>
      </c>
      <c r="G34" s="4" t="s">
        <v>537</v>
      </c>
      <c r="H34" s="314" t="s">
        <v>560</v>
      </c>
      <c r="I34" s="314" t="s">
        <v>539</v>
      </c>
      <c r="J34" s="114">
        <v>76247576</v>
      </c>
      <c r="K34" s="314" t="s">
        <v>84</v>
      </c>
      <c r="R34" s="118"/>
    </row>
    <row r="35" spans="2:20">
      <c r="B35" s="119" t="str">
        <f>IFERROR(VLOOKUP(Government_revenues_table[[#This Row],[GFS Classification]],[1]!Table6_GFS_codes_classification[#Data],COLUMNS($F:F)+3,FALSE),"Do not enter data")</f>
        <v>Do not enter data</v>
      </c>
      <c r="C35" s="119" t="str">
        <f>IFERROR(VLOOKUP(Government_revenues_table[[#This Row],[GFS Classification]],[1]!Table6_GFS_codes_classification[#Data],COLUMNS($F:G)+3,FALSE),"Do not enter data")</f>
        <v>Do not enter data</v>
      </c>
      <c r="D35" s="119" t="str">
        <f>IFERROR(VLOOKUP(Government_revenues_table[[#This Row],[GFS Classification]],[1]!Table6_GFS_codes_classification[#Data],COLUMNS($F:H)+3,FALSE),"Do not enter data")</f>
        <v>Do not enter data</v>
      </c>
      <c r="E35" s="119" t="str">
        <f>IFERROR(VLOOKUP(Government_revenues_table[[#This Row],[GFS Classification]],[1]!Table6_GFS_codes_classification[#Data],COLUMNS($F:I)+3,FALSE),"Do not enter data")</f>
        <v>Do not enter data</v>
      </c>
      <c r="F35" s="314" t="s">
        <v>536</v>
      </c>
      <c r="G35" s="4" t="s">
        <v>537</v>
      </c>
      <c r="H35" s="314" t="s">
        <v>561</v>
      </c>
      <c r="I35" s="314" t="s">
        <v>539</v>
      </c>
      <c r="J35" s="114">
        <v>68553092</v>
      </c>
      <c r="K35" s="314" t="s">
        <v>84</v>
      </c>
      <c r="R35" s="120"/>
    </row>
    <row r="36" spans="2:20">
      <c r="B36" s="119" t="str">
        <f>IFERROR(VLOOKUP(Government_revenues_table[[#This Row],[GFS Classification]],[1]!Table6_GFS_codes_classification[#Data],COLUMNS($F:F)+3,FALSE),"Do not enter data")</f>
        <v>Do not enter data</v>
      </c>
      <c r="C36" s="119" t="str">
        <f>IFERROR(VLOOKUP(Government_revenues_table[[#This Row],[GFS Classification]],[1]!Table6_GFS_codes_classification[#Data],COLUMNS($F:G)+3,FALSE),"Do not enter data")</f>
        <v>Do not enter data</v>
      </c>
      <c r="D36" s="119" t="str">
        <f>IFERROR(VLOOKUP(Government_revenues_table[[#This Row],[GFS Classification]],[1]!Table6_GFS_codes_classification[#Data],COLUMNS($F:H)+3,FALSE),"Do not enter data")</f>
        <v>Do not enter data</v>
      </c>
      <c r="E36" s="119" t="str">
        <f>IFERROR(VLOOKUP(Government_revenues_table[[#This Row],[GFS Classification]],[1]!Table6_GFS_codes_classification[#Data],COLUMNS($F:I)+3,FALSE),"Do not enter data")</f>
        <v>Do not enter data</v>
      </c>
      <c r="F36" s="314" t="s">
        <v>562</v>
      </c>
      <c r="G36" s="4" t="s">
        <v>537</v>
      </c>
      <c r="H36" s="314" t="s">
        <v>563</v>
      </c>
      <c r="I36" s="314" t="s">
        <v>539</v>
      </c>
      <c r="J36" s="114">
        <v>65547045.380000003</v>
      </c>
      <c r="K36" s="314" t="s">
        <v>84</v>
      </c>
    </row>
    <row r="37" spans="2:20">
      <c r="B37" s="113" t="str">
        <f>IFERROR(VLOOKUP(Government_revenues_table[[#This Row],[GFS Classification]],[1]!Table6_GFS_codes_classification[#Data],COLUMNS($F:F)+3,FALSE),"Do not enter data")</f>
        <v>Do not enter data</v>
      </c>
      <c r="C37" s="113" t="str">
        <f>IFERROR(VLOOKUP(Government_revenues_table[[#This Row],[GFS Classification]],[1]!Table6_GFS_codes_classification[#Data],COLUMNS($F:G)+3,FALSE),"Do not enter data")</f>
        <v>Do not enter data</v>
      </c>
      <c r="D37" s="113" t="str">
        <f>IFERROR(VLOOKUP(Government_revenues_table[[#This Row],[GFS Classification]],[1]!Table6_GFS_codes_classification[#Data],COLUMNS($F:H)+3,FALSE),"Do not enter data")</f>
        <v>Do not enter data</v>
      </c>
      <c r="E37" s="113" t="str">
        <f>IFERROR(VLOOKUP(Government_revenues_table[[#This Row],[GFS Classification]],[1]!Table6_GFS_codes_classification[#Data],COLUMNS($F:I)+3,FALSE),"Do not enter data")</f>
        <v>Do not enter data</v>
      </c>
      <c r="F37" s="314" t="s">
        <v>536</v>
      </c>
      <c r="G37" s="4" t="s">
        <v>537</v>
      </c>
      <c r="H37" s="314" t="s">
        <v>564</v>
      </c>
      <c r="I37" s="314" t="s">
        <v>539</v>
      </c>
      <c r="J37" s="114">
        <v>39612410.740000002</v>
      </c>
      <c r="K37" s="314" t="s">
        <v>84</v>
      </c>
    </row>
    <row r="38" spans="2:20">
      <c r="B38" s="113" t="str">
        <f>IFERROR(VLOOKUP(Government_revenues_table[[#This Row],[GFS Classification]],[1]!Table6_GFS_codes_classification[#Data],COLUMNS($F:F)+3,FALSE),"Do not enter data")</f>
        <v>Do not enter data</v>
      </c>
      <c r="C38" s="113" t="str">
        <f>IFERROR(VLOOKUP(Government_revenues_table[[#This Row],[GFS Classification]],[1]!Table6_GFS_codes_classification[#Data],COLUMNS($F:G)+3,FALSE),"Do not enter data")</f>
        <v>Do not enter data</v>
      </c>
      <c r="D38" s="113" t="str">
        <f>IFERROR(VLOOKUP(Government_revenues_table[[#This Row],[GFS Classification]],[1]!Table6_GFS_codes_classification[#Data],COLUMNS($F:H)+3,FALSE),"Do not enter data")</f>
        <v>Do not enter data</v>
      </c>
      <c r="E38" s="113" t="str">
        <f>IFERROR(VLOOKUP(Government_revenues_table[[#This Row],[GFS Classification]],[1]!Table6_GFS_codes_classification[#Data],COLUMNS($F:I)+3,FALSE),"Do not enter data")</f>
        <v>Do not enter data</v>
      </c>
      <c r="F38" s="314" t="s">
        <v>536</v>
      </c>
      <c r="G38" s="4" t="s">
        <v>537</v>
      </c>
      <c r="H38" s="314" t="s">
        <v>565</v>
      </c>
      <c r="I38" s="314" t="s">
        <v>539</v>
      </c>
      <c r="J38" s="114">
        <v>39246165.740000002</v>
      </c>
      <c r="K38" s="314" t="s">
        <v>84</v>
      </c>
      <c r="T38" s="118"/>
    </row>
    <row r="39" spans="2:20">
      <c r="B39" s="113" t="str">
        <f>IFERROR(VLOOKUP(Government_revenues_table[[#This Row],[GFS Classification]],[1]!Table6_GFS_codes_classification[#Data],COLUMNS($F:F)+3,FALSE),"Do not enter data")</f>
        <v>Do not enter data</v>
      </c>
      <c r="C39" s="113" t="str">
        <f>IFERROR(VLOOKUP(Government_revenues_table[[#This Row],[GFS Classification]],[1]!Table6_GFS_codes_classification[#Data],COLUMNS($F:G)+3,FALSE),"Do not enter data")</f>
        <v>Do not enter data</v>
      </c>
      <c r="D39" s="113" t="str">
        <f>IFERROR(VLOOKUP(Government_revenues_table[[#This Row],[GFS Classification]],[1]!Table6_GFS_codes_classification[#Data],COLUMNS($F:H)+3,FALSE),"Do not enter data")</f>
        <v>Do not enter data</v>
      </c>
      <c r="E39" s="113" t="str">
        <f>IFERROR(VLOOKUP(Government_revenues_table[[#This Row],[GFS Classification]],[1]!Table6_GFS_codes_classification[#Data],COLUMNS($F:I)+3,FALSE),"Do not enter data")</f>
        <v>Do not enter data</v>
      </c>
      <c r="F39" s="314" t="s">
        <v>547</v>
      </c>
      <c r="G39" s="4" t="s">
        <v>537</v>
      </c>
      <c r="H39" s="314" t="s">
        <v>566</v>
      </c>
      <c r="I39" s="314" t="s">
        <v>543</v>
      </c>
      <c r="J39" s="114">
        <f>410728+37470765</f>
        <v>37881493</v>
      </c>
      <c r="K39" s="314" t="s">
        <v>84</v>
      </c>
      <c r="T39" s="120"/>
    </row>
    <row r="40" spans="2:20">
      <c r="B40" s="113" t="str">
        <f>IFERROR(VLOOKUP(Government_revenues_table[[#This Row],[GFS Classification]],[1]!Table6_GFS_codes_classification[#Data],COLUMNS($F:F)+3,FALSE),"Do not enter data")</f>
        <v>Do not enter data</v>
      </c>
      <c r="C40" s="113" t="str">
        <f>IFERROR(VLOOKUP(Government_revenues_table[[#This Row],[GFS Classification]],[1]!Table6_GFS_codes_classification[#Data],COLUMNS($F:G)+3,FALSE),"Do not enter data")</f>
        <v>Do not enter data</v>
      </c>
      <c r="D40" s="113" t="str">
        <f>IFERROR(VLOOKUP(Government_revenues_table[[#This Row],[GFS Classification]],[1]!Table6_GFS_codes_classification[#Data],COLUMNS($F:H)+3,FALSE),"Do not enter data")</f>
        <v>Do not enter data</v>
      </c>
      <c r="E40" s="113" t="str">
        <f>IFERROR(VLOOKUP(Government_revenues_table[[#This Row],[GFS Classification]],[1]!Table6_GFS_codes_classification[#Data],COLUMNS($F:I)+3,FALSE),"Do not enter data")</f>
        <v>Do not enter data</v>
      </c>
      <c r="F40" s="314" t="s">
        <v>536</v>
      </c>
      <c r="G40" s="4" t="s">
        <v>537</v>
      </c>
      <c r="H40" s="314" t="s">
        <v>567</v>
      </c>
      <c r="I40" s="314" t="s">
        <v>539</v>
      </c>
      <c r="J40" s="114">
        <v>30349264</v>
      </c>
      <c r="K40" s="314" t="s">
        <v>84</v>
      </c>
    </row>
    <row r="41" spans="2:20">
      <c r="B41" s="113" t="str">
        <f>IFERROR(VLOOKUP(Government_revenues_table[[#This Row],[GFS Classification]],[1]!Table6_GFS_codes_classification[#Data],COLUMNS($F:F)+3,FALSE),"Do not enter data")</f>
        <v>Do not enter data</v>
      </c>
      <c r="C41" s="113" t="str">
        <f>IFERROR(VLOOKUP(Government_revenues_table[[#This Row],[GFS Classification]],[1]!Table6_GFS_codes_classification[#Data],COLUMNS($F:G)+3,FALSE),"Do not enter data")</f>
        <v>Do not enter data</v>
      </c>
      <c r="D41" s="113" t="str">
        <f>IFERROR(VLOOKUP(Government_revenues_table[[#This Row],[GFS Classification]],[1]!Table6_GFS_codes_classification[#Data],COLUMNS($F:H)+3,FALSE),"Do not enter data")</f>
        <v>Do not enter data</v>
      </c>
      <c r="E41" s="113" t="str">
        <f>IFERROR(VLOOKUP(Government_revenues_table[[#This Row],[GFS Classification]],[1]!Table6_GFS_codes_classification[#Data],COLUMNS($F:I)+3,FALSE),"Do not enter data")</f>
        <v>Do not enter data</v>
      </c>
      <c r="F41" s="314" t="s">
        <v>536</v>
      </c>
      <c r="G41" s="4" t="s">
        <v>537</v>
      </c>
      <c r="H41" s="314" t="s">
        <v>568</v>
      </c>
      <c r="I41" s="314" t="s">
        <v>539</v>
      </c>
      <c r="J41" s="114">
        <v>25119330</v>
      </c>
      <c r="K41" s="314" t="s">
        <v>84</v>
      </c>
      <c r="R41" s="118"/>
    </row>
    <row r="42" spans="2:20">
      <c r="B42" s="113" t="str">
        <f>IFERROR(VLOOKUP(Government_revenues_table[[#This Row],[GFS Classification]],[1]!Table6_GFS_codes_classification[#Data],COLUMNS($F:F)+3,FALSE),"Do not enter data")</f>
        <v>Do not enter data</v>
      </c>
      <c r="C42" s="113" t="str">
        <f>IFERROR(VLOOKUP(Government_revenues_table[[#This Row],[GFS Classification]],[1]!Table6_GFS_codes_classification[#Data],COLUMNS($F:G)+3,FALSE),"Do not enter data")</f>
        <v>Do not enter data</v>
      </c>
      <c r="D42" s="113" t="str">
        <f>IFERROR(VLOOKUP(Government_revenues_table[[#This Row],[GFS Classification]],[1]!Table6_GFS_codes_classification[#Data],COLUMNS($F:H)+3,FALSE),"Do not enter data")</f>
        <v>Do not enter data</v>
      </c>
      <c r="E42" s="113" t="str">
        <f>IFERROR(VLOOKUP(Government_revenues_table[[#This Row],[GFS Classification]],[1]!Table6_GFS_codes_classification[#Data],COLUMNS($F:I)+3,FALSE),"Do not enter data")</f>
        <v>Do not enter data</v>
      </c>
      <c r="F42" s="314" t="s">
        <v>557</v>
      </c>
      <c r="G42" s="4" t="s">
        <v>537</v>
      </c>
      <c r="H42" s="314" t="s">
        <v>569</v>
      </c>
      <c r="I42" s="314" t="s">
        <v>543</v>
      </c>
      <c r="J42" s="114">
        <v>24976012</v>
      </c>
      <c r="K42" s="314" t="s">
        <v>84</v>
      </c>
      <c r="R42" s="120"/>
      <c r="T42" s="118"/>
    </row>
    <row r="43" spans="2:20">
      <c r="B43" s="119" t="str">
        <f>IFERROR(VLOOKUP(Government_revenues_table[[#This Row],[GFS Classification]],[1]!Table6_GFS_codes_classification[#Data],COLUMNS($F:F)+3,FALSE),"Do not enter data")</f>
        <v>Do not enter data</v>
      </c>
      <c r="C43" s="119" t="str">
        <f>IFERROR(VLOOKUP(Government_revenues_table[[#This Row],[GFS Classification]],[1]!Table6_GFS_codes_classification[#Data],COLUMNS($F:G)+3,FALSE),"Do not enter data")</f>
        <v>Do not enter data</v>
      </c>
      <c r="D43" s="119" t="str">
        <f>IFERROR(VLOOKUP(Government_revenues_table[[#This Row],[GFS Classification]],[1]!Table6_GFS_codes_classification[#Data],COLUMNS($F:H)+3,FALSE),"Do not enter data")</f>
        <v>Do not enter data</v>
      </c>
      <c r="E43" s="119" t="str">
        <f>IFERROR(VLOOKUP(Government_revenues_table[[#This Row],[GFS Classification]],[1]!Table6_GFS_codes_classification[#Data],COLUMNS($F:I)+3,FALSE),"Do not enter data")</f>
        <v>Do not enter data</v>
      </c>
      <c r="F43" s="314" t="s">
        <v>536</v>
      </c>
      <c r="G43" s="4" t="s">
        <v>537</v>
      </c>
      <c r="H43" s="314" t="s">
        <v>570</v>
      </c>
      <c r="I43" s="314" t="s">
        <v>539</v>
      </c>
      <c r="J43" s="114">
        <v>13710352</v>
      </c>
      <c r="K43" s="314" t="s">
        <v>84</v>
      </c>
      <c r="R43" s="120"/>
      <c r="T43" s="120"/>
    </row>
    <row r="44" spans="2:20">
      <c r="B44" s="113" t="str">
        <f>IFERROR(VLOOKUP(Government_revenues_table[[#This Row],[GFS Classification]],[1]!Table6_GFS_codes_classification[#Data],COLUMNS($F:F)+3,FALSE),"Do not enter data")</f>
        <v>Do not enter data</v>
      </c>
      <c r="C44" s="113" t="str">
        <f>IFERROR(VLOOKUP(Government_revenues_table[[#This Row],[GFS Classification]],[1]!Table6_GFS_codes_classification[#Data],COLUMNS($F:G)+3,FALSE),"Do not enter data")</f>
        <v>Do not enter data</v>
      </c>
      <c r="D44" s="113" t="str">
        <f>IFERROR(VLOOKUP(Government_revenues_table[[#This Row],[GFS Classification]],[1]!Table6_GFS_codes_classification[#Data],COLUMNS($F:H)+3,FALSE),"Do not enter data")</f>
        <v>Do not enter data</v>
      </c>
      <c r="E44" s="113" t="str">
        <f>IFERROR(VLOOKUP(Government_revenues_table[[#This Row],[GFS Classification]],[1]!Table6_GFS_codes_classification[#Data],COLUMNS($F:I)+3,FALSE),"Do not enter data")</f>
        <v>Do not enter data</v>
      </c>
      <c r="F44" s="314" t="s">
        <v>536</v>
      </c>
      <c r="G44" s="4" t="s">
        <v>537</v>
      </c>
      <c r="H44" s="314" t="s">
        <v>571</v>
      </c>
      <c r="I44" s="314" t="s">
        <v>539</v>
      </c>
      <c r="J44" s="114">
        <v>9530707</v>
      </c>
      <c r="K44" s="314" t="s">
        <v>84</v>
      </c>
      <c r="R44" s="120"/>
      <c r="T44" s="118"/>
    </row>
    <row r="45" spans="2:20">
      <c r="B45" s="119" t="str">
        <f>IFERROR(VLOOKUP(Government_revenues_table[[#This Row],[GFS Classification]],[1]!Table6_GFS_codes_classification[#Data],COLUMNS($F:F)+3,FALSE),"Do not enter data")</f>
        <v>Do not enter data</v>
      </c>
      <c r="C45" s="119" t="str">
        <f>IFERROR(VLOOKUP(Government_revenues_table[[#This Row],[GFS Classification]],[1]!Table6_GFS_codes_classification[#Data],COLUMNS($F:G)+3,FALSE),"Do not enter data")</f>
        <v>Do not enter data</v>
      </c>
      <c r="D45" s="119" t="str">
        <f>IFERROR(VLOOKUP(Government_revenues_table[[#This Row],[GFS Classification]],[1]!Table6_GFS_codes_classification[#Data],COLUMNS($F:H)+3,FALSE),"Do not enter data")</f>
        <v>Do not enter data</v>
      </c>
      <c r="E45" s="119" t="str">
        <f>IFERROR(VLOOKUP(Government_revenues_table[[#This Row],[GFS Classification]],[1]!Table6_GFS_codes_classification[#Data],COLUMNS($F:I)+3,FALSE),"Do not enter data")</f>
        <v>Do not enter data</v>
      </c>
      <c r="F45" s="314" t="s">
        <v>547</v>
      </c>
      <c r="G45" s="314" t="s">
        <v>366</v>
      </c>
      <c r="H45" s="314" t="s">
        <v>566</v>
      </c>
      <c r="I45" s="314" t="s">
        <v>543</v>
      </c>
      <c r="J45" s="117">
        <f>5014021+3836460</f>
        <v>8850481</v>
      </c>
      <c r="K45" s="314" t="s">
        <v>84</v>
      </c>
      <c r="T45" s="118"/>
    </row>
    <row r="46" spans="2:20">
      <c r="B46" s="119" t="str">
        <f>IFERROR(VLOOKUP(Government_revenues_table[[#This Row],[GFS Classification]],[1]!Table6_GFS_codes_classification[#Data],COLUMNS($F:F)+3,FALSE),"Do not enter data")</f>
        <v>Do not enter data</v>
      </c>
      <c r="C46" s="119" t="str">
        <f>IFERROR(VLOOKUP(Government_revenues_table[[#This Row],[GFS Classification]],[1]!Table6_GFS_codes_classification[#Data],COLUMNS($F:G)+3,FALSE),"Do not enter data")</f>
        <v>Do not enter data</v>
      </c>
      <c r="D46" s="119" t="str">
        <f>IFERROR(VLOOKUP(Government_revenues_table[[#This Row],[GFS Classification]],[1]!Table6_GFS_codes_classification[#Data],COLUMNS($F:H)+3,FALSE),"Do not enter data")</f>
        <v>Do not enter data</v>
      </c>
      <c r="E46" s="119" t="str">
        <f>IFERROR(VLOOKUP(Government_revenues_table[[#This Row],[GFS Classification]],[1]!Table6_GFS_codes_classification[#Data],COLUMNS($F:I)+3,FALSE),"Do not enter data")</f>
        <v>Do not enter data</v>
      </c>
      <c r="F46" s="314" t="s">
        <v>547</v>
      </c>
      <c r="G46" s="314" t="s">
        <v>366</v>
      </c>
      <c r="H46" s="314" t="s">
        <v>555</v>
      </c>
      <c r="I46" s="314" t="s">
        <v>543</v>
      </c>
      <c r="J46" s="117">
        <f>2628692+2015956</f>
        <v>4644648</v>
      </c>
      <c r="K46" s="314" t="s">
        <v>84</v>
      </c>
    </row>
    <row r="47" spans="2:20">
      <c r="B47" s="113" t="str">
        <f>IFERROR(VLOOKUP(Government_revenues_table[[#This Row],[GFS Classification]],[1]!Table6_GFS_codes_classification[#Data],COLUMNS($F:F)+3,FALSE),"Do not enter data")</f>
        <v>Do not enter data</v>
      </c>
      <c r="C47" s="113" t="str">
        <f>IFERROR(VLOOKUP(Government_revenues_table[[#This Row],[GFS Classification]],[1]!Table6_GFS_codes_classification[#Data],COLUMNS($F:G)+3,FALSE),"Do not enter data")</f>
        <v>Do not enter data</v>
      </c>
      <c r="D47" s="113" t="str">
        <f>IFERROR(VLOOKUP(Government_revenues_table[[#This Row],[GFS Classification]],[1]!Table6_GFS_codes_classification[#Data],COLUMNS($F:H)+3,FALSE),"Do not enter data")</f>
        <v>Do not enter data</v>
      </c>
      <c r="E47" s="113" t="str">
        <f>IFERROR(VLOOKUP(Government_revenues_table[[#This Row],[GFS Classification]],[1]!Table6_GFS_codes_classification[#Data],COLUMNS($F:I)+3,FALSE),"Do not enter data")</f>
        <v>Do not enter data</v>
      </c>
      <c r="F47" s="314" t="s">
        <v>536</v>
      </c>
      <c r="G47" s="4" t="s">
        <v>537</v>
      </c>
      <c r="H47" s="314" t="s">
        <v>572</v>
      </c>
      <c r="I47" s="314" t="s">
        <v>539</v>
      </c>
      <c r="J47" s="114">
        <v>3064914</v>
      </c>
      <c r="K47" s="314"/>
      <c r="T47" s="120"/>
    </row>
    <row r="48" spans="2:20">
      <c r="B48" s="119" t="str">
        <f>IFERROR(VLOOKUP(Government_revenues_table[[#This Row],[GFS Classification]],[1]!Table6_GFS_codes_classification[#Data],COLUMNS($F:F)+3,FALSE),"Do not enter data")</f>
        <v>Do not enter data</v>
      </c>
      <c r="C48" s="119" t="str">
        <f>IFERROR(VLOOKUP(Government_revenues_table[[#This Row],[GFS Classification]],[1]!Table6_GFS_codes_classification[#Data],COLUMNS($F:G)+3,FALSE),"Do not enter data")</f>
        <v>Do not enter data</v>
      </c>
      <c r="D48" s="119" t="str">
        <f>IFERROR(VLOOKUP(Government_revenues_table[[#This Row],[GFS Classification]],[1]!Table6_GFS_codes_classification[#Data],COLUMNS($F:H)+3,FALSE),"Do not enter data")</f>
        <v>Do not enter data</v>
      </c>
      <c r="E48" s="119" t="str">
        <f>IFERROR(VLOOKUP(Government_revenues_table[[#This Row],[GFS Classification]],[1]!Table6_GFS_codes_classification[#Data],COLUMNS($F:I)+3,FALSE),"Do not enter data")</f>
        <v>Do not enter data</v>
      </c>
      <c r="F48" s="314" t="s">
        <v>547</v>
      </c>
      <c r="G48" s="314" t="s">
        <v>366</v>
      </c>
      <c r="H48" s="314" t="s">
        <v>548</v>
      </c>
      <c r="I48" s="314" t="s">
        <v>543</v>
      </c>
      <c r="J48" s="117">
        <f>2980590+23340</f>
        <v>3003930</v>
      </c>
      <c r="K48" s="314" t="s">
        <v>84</v>
      </c>
      <c r="T48" s="120"/>
    </row>
    <row r="49" spans="2:20">
      <c r="B49" s="119" t="str">
        <f>IFERROR(VLOOKUP(Government_revenues_table[[#This Row],[GFS Classification]],[1]!Table6_GFS_codes_classification[#Data],COLUMNS($F:F)+3,FALSE),"Do not enter data")</f>
        <v>Do not enter data</v>
      </c>
      <c r="C49" s="119" t="str">
        <f>IFERROR(VLOOKUP(Government_revenues_table[[#This Row],[GFS Classification]],[1]!Table6_GFS_codes_classification[#Data],COLUMNS($F:G)+3,FALSE),"Do not enter data")</f>
        <v>Do not enter data</v>
      </c>
      <c r="D49" s="119" t="str">
        <f>IFERROR(VLOOKUP(Government_revenues_table[[#This Row],[GFS Classification]],[1]!Table6_GFS_codes_classification[#Data],COLUMNS($F:H)+3,FALSE),"Do not enter data")</f>
        <v>Do not enter data</v>
      </c>
      <c r="E49" s="119" t="str">
        <f>IFERROR(VLOOKUP(Government_revenues_table[[#This Row],[GFS Classification]],[1]!Table6_GFS_codes_classification[#Data],COLUMNS($F:I)+3,FALSE),"Do not enter data")</f>
        <v>Do not enter data</v>
      </c>
      <c r="F49" s="314" t="s">
        <v>573</v>
      </c>
      <c r="G49" s="4" t="s">
        <v>537</v>
      </c>
      <c r="H49" s="314" t="s">
        <v>574</v>
      </c>
      <c r="I49" s="314" t="s">
        <v>543</v>
      </c>
      <c r="J49" s="114">
        <f>3182+1958941</f>
        <v>1962123</v>
      </c>
      <c r="K49" s="314" t="s">
        <v>84</v>
      </c>
      <c r="T49" s="120"/>
    </row>
    <row r="50" spans="2:20">
      <c r="B50" s="119" t="str">
        <f>IFERROR(VLOOKUP(Government_revenues_table[[#This Row],[GFS Classification]],[1]!Table6_GFS_codes_classification[#Data],COLUMNS($F:F)+3,FALSE),"Do not enter data")</f>
        <v>Do not enter data</v>
      </c>
      <c r="C50" s="119" t="str">
        <f>IFERROR(VLOOKUP(Government_revenues_table[[#This Row],[GFS Classification]],[1]!Table6_GFS_codes_classification[#Data],COLUMNS($F:G)+3,FALSE),"Do not enter data")</f>
        <v>Do not enter data</v>
      </c>
      <c r="D50" s="119" t="str">
        <f>IFERROR(VLOOKUP(Government_revenues_table[[#This Row],[GFS Classification]],[1]!Table6_GFS_codes_classification[#Data],COLUMNS($F:H)+3,FALSE),"Do not enter data")</f>
        <v>Do not enter data</v>
      </c>
      <c r="E50" s="119" t="str">
        <f>IFERROR(VLOOKUP(Government_revenues_table[[#This Row],[GFS Classification]],[1]!Table6_GFS_codes_classification[#Data],COLUMNS($F:I)+3,FALSE),"Do not enter data")</f>
        <v>Do not enter data</v>
      </c>
      <c r="F50" s="314" t="s">
        <v>540</v>
      </c>
      <c r="G50" s="314" t="s">
        <v>366</v>
      </c>
      <c r="H50" s="314" t="s">
        <v>541</v>
      </c>
      <c r="I50" s="314" t="s">
        <v>539</v>
      </c>
      <c r="J50" s="117">
        <v>1781145</v>
      </c>
      <c r="K50" s="314" t="s">
        <v>84</v>
      </c>
      <c r="T50" s="120"/>
    </row>
    <row r="51" spans="2:20">
      <c r="B51" s="113" t="str">
        <f>IFERROR(VLOOKUP(Government_revenues_table[[#This Row],[GFS Classification]],[1]!Table6_GFS_codes_classification[#Data],COLUMNS($F:F)+3,FALSE),"Do not enter data")</f>
        <v>Do not enter data</v>
      </c>
      <c r="C51" s="113" t="str">
        <f>IFERROR(VLOOKUP(Government_revenues_table[[#This Row],[GFS Classification]],[1]!Table6_GFS_codes_classification[#Data],COLUMNS($F:G)+3,FALSE),"Do not enter data")</f>
        <v>Do not enter data</v>
      </c>
      <c r="D51" s="113" t="str">
        <f>IFERROR(VLOOKUP(Government_revenues_table[[#This Row],[GFS Classification]],[1]!Table6_GFS_codes_classification[#Data],COLUMNS($F:H)+3,FALSE),"Do not enter data")</f>
        <v>Do not enter data</v>
      </c>
      <c r="E51" s="113" t="str">
        <f>IFERROR(VLOOKUP(Government_revenues_table[[#This Row],[GFS Classification]],[1]!Table6_GFS_codes_classification[#Data],COLUMNS($F:I)+3,FALSE),"Do not enter data")</f>
        <v>Do not enter data</v>
      </c>
      <c r="F51" s="314" t="s">
        <v>575</v>
      </c>
      <c r="G51" s="4" t="s">
        <v>537</v>
      </c>
      <c r="H51" s="314" t="s">
        <v>576</v>
      </c>
      <c r="I51" s="314" t="s">
        <v>543</v>
      </c>
      <c r="J51" s="114">
        <v>1252483</v>
      </c>
      <c r="K51" s="314" t="s">
        <v>84</v>
      </c>
      <c r="T51" s="120"/>
    </row>
    <row r="52" spans="2:20">
      <c r="B52" s="119" t="str">
        <f>IFERROR(VLOOKUP(Government_revenues_table[[#This Row],[GFS Classification]],[1]!Table6_GFS_codes_classification[#Data],COLUMNS($F:F)+3,FALSE),"Do not enter data")</f>
        <v>Do not enter data</v>
      </c>
      <c r="C52" s="119" t="str">
        <f>IFERROR(VLOOKUP(Government_revenues_table[[#This Row],[GFS Classification]],[1]!Table6_GFS_codes_classification[#Data],COLUMNS($F:G)+3,FALSE),"Do not enter data")</f>
        <v>Do not enter data</v>
      </c>
      <c r="D52" s="119" t="str">
        <f>IFERROR(VLOOKUP(Government_revenues_table[[#This Row],[GFS Classification]],[1]!Table6_GFS_codes_classification[#Data],COLUMNS($F:H)+3,FALSE),"Do not enter data")</f>
        <v>Do not enter data</v>
      </c>
      <c r="E52" s="119" t="str">
        <f>IFERROR(VLOOKUP(Government_revenues_table[[#This Row],[GFS Classification]],[1]!Table6_GFS_codes_classification[#Data],COLUMNS($F:I)+3,FALSE),"Do not enter data")</f>
        <v>Do not enter data</v>
      </c>
      <c r="F52" s="314" t="s">
        <v>573</v>
      </c>
      <c r="G52" s="4" t="s">
        <v>537</v>
      </c>
      <c r="H52" s="314" t="s">
        <v>577</v>
      </c>
      <c r="I52" s="314" t="s">
        <v>543</v>
      </c>
      <c r="J52" s="114">
        <v>464345</v>
      </c>
      <c r="K52" s="314" t="s">
        <v>84</v>
      </c>
      <c r="T52" s="120"/>
    </row>
    <row r="53" spans="2:20">
      <c r="B53" s="113" t="str">
        <f>IFERROR(VLOOKUP(Government_revenues_table[[#This Row],[GFS Classification]],[1]!Table6_GFS_codes_classification[#Data],COLUMNS($F:F)+3,FALSE),"Do not enter data")</f>
        <v>Do not enter data</v>
      </c>
      <c r="C53" s="113" t="str">
        <f>IFERROR(VLOOKUP(Government_revenues_table[[#This Row],[GFS Classification]],[1]!Table6_GFS_codes_classification[#Data],COLUMNS($F:G)+3,FALSE),"Do not enter data")</f>
        <v>Do not enter data</v>
      </c>
      <c r="D53" s="113" t="str">
        <f>IFERROR(VLOOKUP(Government_revenues_table[[#This Row],[GFS Classification]],[1]!Table6_GFS_codes_classification[#Data],COLUMNS($F:H)+3,FALSE),"Do not enter data")</f>
        <v>Do not enter data</v>
      </c>
      <c r="E53" s="113" t="str">
        <f>IFERROR(VLOOKUP(Government_revenues_table[[#This Row],[GFS Classification]],[1]!Table6_GFS_codes_classification[#Data],COLUMNS($F:I)+3,FALSE),"Do not enter data")</f>
        <v>Do not enter data</v>
      </c>
      <c r="F53" s="314" t="s">
        <v>536</v>
      </c>
      <c r="G53" s="4" t="s">
        <v>537</v>
      </c>
      <c r="H53" s="314" t="s">
        <v>578</v>
      </c>
      <c r="I53" s="314" t="s">
        <v>539</v>
      </c>
      <c r="J53" s="114">
        <v>0</v>
      </c>
      <c r="K53" s="314"/>
      <c r="T53" s="120"/>
    </row>
    <row r="54" spans="2:20">
      <c r="B54" s="113" t="str">
        <f>IFERROR(VLOOKUP(Government_revenues_table[[#This Row],[GFS Classification]],[1]!Table6_GFS_codes_classification[#Data],COLUMNS($F:F)+3,FALSE),"Do not enter data")</f>
        <v>Do not enter data</v>
      </c>
      <c r="C54" s="113" t="str">
        <f>IFERROR(VLOOKUP(Government_revenues_table[[#This Row],[GFS Classification]],[1]!Table6_GFS_codes_classification[#Data],COLUMNS($F:G)+3,FALSE),"Do not enter data")</f>
        <v>Do not enter data</v>
      </c>
      <c r="D54" s="113" t="str">
        <f>IFERROR(VLOOKUP(Government_revenues_table[[#This Row],[GFS Classification]],[1]!Table6_GFS_codes_classification[#Data],COLUMNS($F:H)+3,FALSE),"Do not enter data")</f>
        <v>Do not enter data</v>
      </c>
      <c r="E54" s="113" t="str">
        <f>IFERROR(VLOOKUP(Government_revenues_table[[#This Row],[GFS Classification]],[1]!Table6_GFS_codes_classification[#Data],COLUMNS($F:I)+3,FALSE),"Do not enter data")</f>
        <v>Do not enter data</v>
      </c>
      <c r="F54" s="314" t="s">
        <v>536</v>
      </c>
      <c r="G54" s="4" t="s">
        <v>537</v>
      </c>
      <c r="H54" s="314" t="s">
        <v>579</v>
      </c>
      <c r="I54" s="314" t="s">
        <v>539</v>
      </c>
      <c r="J54" s="114">
        <v>0</v>
      </c>
      <c r="K54" s="314"/>
      <c r="T54" s="120"/>
    </row>
    <row r="55" spans="2:20">
      <c r="B55" s="113" t="str">
        <f>IFERROR(VLOOKUP(Government_revenues_table[[#This Row],[GFS Classification]],[1]!Table6_GFS_codes_classification[#Data],COLUMNS($F:F)+3,FALSE),"Do not enter data")</f>
        <v>Do not enter data</v>
      </c>
      <c r="C55" s="113" t="str">
        <f>IFERROR(VLOOKUP(Government_revenues_table[[#This Row],[GFS Classification]],[1]!Table6_GFS_codes_classification[#Data],COLUMNS($F:G)+3,FALSE),"Do not enter data")</f>
        <v>Do not enter data</v>
      </c>
      <c r="D55" s="113" t="str">
        <f>IFERROR(VLOOKUP(Government_revenues_table[[#This Row],[GFS Classification]],[1]!Table6_GFS_codes_classification[#Data],COLUMNS($F:H)+3,FALSE),"Do not enter data")</f>
        <v>Do not enter data</v>
      </c>
      <c r="E55" s="113" t="str">
        <f>IFERROR(VLOOKUP(Government_revenues_table[[#This Row],[GFS Classification]],[1]!Table6_GFS_codes_classification[#Data],COLUMNS($F:I)+3,FALSE),"Do not enter data")</f>
        <v>Do not enter data</v>
      </c>
      <c r="F55" s="314" t="s">
        <v>536</v>
      </c>
      <c r="G55" s="4" t="s">
        <v>537</v>
      </c>
      <c r="H55" s="314" t="s">
        <v>580</v>
      </c>
      <c r="I55" s="314" t="s">
        <v>539</v>
      </c>
      <c r="J55" s="114"/>
      <c r="K55" s="314" t="s">
        <v>84</v>
      </c>
      <c r="T55" s="120"/>
    </row>
    <row r="56" spans="2:20">
      <c r="B56" s="119" t="str">
        <f>IFERROR(VLOOKUP(Government_revenues_table[[#This Row],[GFS Classification]],[1]!Table6_GFS_codes_classification[#Data],COLUMNS($F:F)+3,FALSE),"Do not enter data")</f>
        <v>Do not enter data</v>
      </c>
      <c r="C56" s="119" t="str">
        <f>IFERROR(VLOOKUP(Government_revenues_table[[#This Row],[GFS Classification]],[1]!Table6_GFS_codes_classification[#Data],COLUMNS($F:G)+3,FALSE),"Do not enter data")</f>
        <v>Do not enter data</v>
      </c>
      <c r="D56" s="119" t="str">
        <f>IFERROR(VLOOKUP(Government_revenues_table[[#This Row],[GFS Classification]],[1]!Table6_GFS_codes_classification[#Data],COLUMNS($F:H)+3,FALSE),"Do not enter data")</f>
        <v>Do not enter data</v>
      </c>
      <c r="E56" s="119" t="str">
        <f>IFERROR(VLOOKUP(Government_revenues_table[[#This Row],[GFS Classification]],[1]!Table6_GFS_codes_classification[#Data],COLUMNS($F:I)+3,FALSE),"Do not enter data")</f>
        <v>Do not enter data</v>
      </c>
      <c r="F56" s="314" t="s">
        <v>536</v>
      </c>
      <c r="G56" s="4" t="s">
        <v>537</v>
      </c>
      <c r="H56" s="314" t="s">
        <v>581</v>
      </c>
      <c r="I56" s="314" t="s">
        <v>539</v>
      </c>
      <c r="J56" s="114"/>
      <c r="K56" s="314" t="s">
        <v>84</v>
      </c>
      <c r="T56" s="120"/>
    </row>
    <row r="57" spans="2:20">
      <c r="B57" s="119" t="str">
        <f>IFERROR(VLOOKUP(Government_revenues_table[[#This Row],[GFS Classification]],[1]!Table6_GFS_codes_classification[#Data],COLUMNS($F:F)+3,FALSE),"Do not enter data")</f>
        <v>Do not enter data</v>
      </c>
      <c r="C57" s="119" t="str">
        <f>IFERROR(VLOOKUP(Government_revenues_table[[#This Row],[GFS Classification]],[1]!Table6_GFS_codes_classification[#Data],COLUMNS($F:G)+3,FALSE),"Do not enter data")</f>
        <v>Do not enter data</v>
      </c>
      <c r="D57" s="119" t="str">
        <f>IFERROR(VLOOKUP(Government_revenues_table[[#This Row],[GFS Classification]],[1]!Table6_GFS_codes_classification[#Data],COLUMNS($F:H)+3,FALSE),"Do not enter data")</f>
        <v>Do not enter data</v>
      </c>
      <c r="E57" s="119" t="str">
        <f>IFERROR(VLOOKUP(Government_revenues_table[[#This Row],[GFS Classification]],[1]!Table6_GFS_codes_classification[#Data],COLUMNS($F:I)+3,FALSE),"Do not enter data")</f>
        <v>Do not enter data</v>
      </c>
      <c r="F57" s="314" t="s">
        <v>559</v>
      </c>
      <c r="G57" s="314" t="s">
        <v>366</v>
      </c>
      <c r="H57" s="314" t="s">
        <v>560</v>
      </c>
      <c r="I57" s="314" t="s">
        <v>539</v>
      </c>
      <c r="J57" s="117"/>
      <c r="K57" s="314" t="s">
        <v>84</v>
      </c>
      <c r="T57" s="120"/>
    </row>
    <row r="58" spans="2:20">
      <c r="B58" s="119" t="str">
        <f>IFERROR(VLOOKUP(Government_revenues_table[[#This Row],[GFS Classification]],[1]!Table6_GFS_codes_classification[#Data],COLUMNS($F:F)+3,FALSE),"Do not enter data")</f>
        <v>Do not enter data</v>
      </c>
      <c r="C58" s="119" t="str">
        <f>IFERROR(VLOOKUP(Government_revenues_table[[#This Row],[GFS Classification]],[1]!Table6_GFS_codes_classification[#Data],COLUMNS($F:G)+3,FALSE),"Do not enter data")</f>
        <v>Do not enter data</v>
      </c>
      <c r="D58" s="119" t="str">
        <f>IFERROR(VLOOKUP(Government_revenues_table[[#This Row],[GFS Classification]],[1]!Table6_GFS_codes_classification[#Data],COLUMNS($F:H)+3,FALSE),"Do not enter data")</f>
        <v>Do not enter data</v>
      </c>
      <c r="E58" s="119" t="str">
        <f>IFERROR(VLOOKUP(Government_revenues_table[[#This Row],[GFS Classification]],[1]!Table6_GFS_codes_classification[#Data],COLUMNS($F:I)+3,FALSE),"Do not enter data")</f>
        <v>Do not enter data</v>
      </c>
      <c r="J58" s="117"/>
    </row>
    <row r="59" spans="2:20" ht="16.5" thickBot="1"/>
    <row r="60" spans="2:20" ht="17.25" thickBot="1">
      <c r="I60" s="122" t="s">
        <v>582</v>
      </c>
      <c r="J60" s="123">
        <f>SUMIF(Government_revenues_table[Currency],"USD",Government_revenues_table[Revenue value])+(IFERROR(SUMIF(Government_revenues_table[Currency],"&lt;&gt;USD",Government_revenues_table[Revenue value])/'[1]Part 1 - About'!$E$45,0))</f>
        <v>0</v>
      </c>
      <c r="T60" s="120"/>
    </row>
    <row r="61" spans="2:20" ht="21" customHeight="1" thickBot="1">
      <c r="I61" s="124"/>
      <c r="J61" s="118"/>
    </row>
    <row r="62" spans="2:20" ht="17.25" thickBot="1">
      <c r="I62" s="122" t="str">
        <f>"Total in "&amp;'[1]Part 1 - About'!E44</f>
        <v>Total in XXX</v>
      </c>
      <c r="J62" s="123">
        <f>IF('[1]Part 1 - About'!$E$44="USD",0,SUMIF(Government_revenues_table[Currency],'[1]Part 1 - About'!$E$44,Government_revenues_table[Revenue value]))+(IFERROR(SUMIF(Government_revenues_table[Currency],"USD",Government_revenues_table[Revenue value])*'[1]Part 1 - About'!$E$45,0))</f>
        <v>0</v>
      </c>
    </row>
    <row r="66" spans="6:11" ht="24">
      <c r="F66" s="295" t="s">
        <v>583</v>
      </c>
      <c r="G66" s="295"/>
      <c r="H66" s="125"/>
      <c r="I66" s="125"/>
      <c r="J66" s="125"/>
      <c r="K66" s="125"/>
    </row>
    <row r="67" spans="6:11">
      <c r="F67" s="297" t="s">
        <v>584</v>
      </c>
      <c r="G67" s="126"/>
      <c r="H67" s="126"/>
      <c r="I67" s="126"/>
      <c r="J67" s="127"/>
      <c r="K67" s="126"/>
    </row>
    <row r="68" spans="6:11">
      <c r="F68" s="297"/>
      <c r="G68" s="126"/>
      <c r="H68" s="126"/>
      <c r="I68" s="126"/>
      <c r="J68" s="127"/>
      <c r="K68" s="126"/>
    </row>
    <row r="69" spans="6:11">
      <c r="F69" s="297"/>
      <c r="G69" s="126"/>
      <c r="H69" s="126"/>
      <c r="I69" s="126"/>
      <c r="J69" s="127"/>
      <c r="K69" s="126"/>
    </row>
    <row r="70" spans="6:11">
      <c r="F70" s="297" t="s">
        <v>585</v>
      </c>
      <c r="G70" s="126" t="s">
        <v>586</v>
      </c>
      <c r="H70" s="126"/>
      <c r="I70" s="126"/>
      <c r="J70" s="127"/>
      <c r="K70" s="126"/>
    </row>
    <row r="71" spans="6:11">
      <c r="F71" s="297" t="s">
        <v>587</v>
      </c>
      <c r="G71" s="126" t="s">
        <v>588</v>
      </c>
      <c r="H71" s="126"/>
      <c r="I71" s="126"/>
      <c r="J71" s="127"/>
      <c r="K71" s="126"/>
    </row>
    <row r="72" spans="6:11">
      <c r="F72" s="297"/>
      <c r="G72" s="128" t="s">
        <v>352</v>
      </c>
      <c r="H72" s="128" t="s">
        <v>530</v>
      </c>
      <c r="I72" s="128" t="s">
        <v>531</v>
      </c>
      <c r="J72" s="129" t="s">
        <v>532</v>
      </c>
      <c r="K72" s="128" t="s">
        <v>489</v>
      </c>
    </row>
    <row r="73" spans="6:11">
      <c r="F73" s="297"/>
      <c r="G73" s="130" t="s">
        <v>76</v>
      </c>
      <c r="H73" s="130" t="s">
        <v>589</v>
      </c>
      <c r="I73" s="130" t="s">
        <v>590</v>
      </c>
      <c r="J73" s="131"/>
      <c r="K73" s="132" t="s">
        <v>271</v>
      </c>
    </row>
    <row r="74" spans="6:11">
      <c r="F74" s="297"/>
      <c r="G74" s="126" t="s">
        <v>366</v>
      </c>
      <c r="H74" s="126" t="s">
        <v>591</v>
      </c>
      <c r="I74" s="126" t="s">
        <v>590</v>
      </c>
      <c r="J74" s="127"/>
      <c r="K74" s="126" t="s">
        <v>271</v>
      </c>
    </row>
    <row r="75" spans="6:11" ht="16.5" thickBot="1">
      <c r="F75" s="297"/>
      <c r="G75" s="133" t="s">
        <v>592</v>
      </c>
      <c r="H75" s="133"/>
      <c r="I75" s="133"/>
      <c r="J75" s="134">
        <f>SUM(J73:J74)</f>
        <v>0</v>
      </c>
      <c r="K75" s="133" t="s">
        <v>271</v>
      </c>
    </row>
    <row r="76" spans="6:11" ht="16.5" thickTop="1">
      <c r="F76" s="297" t="s">
        <v>593</v>
      </c>
      <c r="G76" s="126" t="s">
        <v>594</v>
      </c>
      <c r="H76" s="126"/>
      <c r="I76" s="126"/>
      <c r="J76" s="127"/>
      <c r="K76" s="126"/>
    </row>
    <row r="77" spans="6:11">
      <c r="F77" s="297" t="s">
        <v>595</v>
      </c>
      <c r="G77" s="126" t="s">
        <v>594</v>
      </c>
      <c r="H77" s="126"/>
      <c r="I77" s="126"/>
      <c r="J77" s="127"/>
      <c r="K77" s="126"/>
    </row>
    <row r="78" spans="6:11">
      <c r="F78" s="297" t="s">
        <v>596</v>
      </c>
      <c r="G78" s="126" t="s">
        <v>594</v>
      </c>
      <c r="H78" s="126"/>
      <c r="I78" s="126"/>
      <c r="J78" s="127"/>
      <c r="K78" s="126"/>
    </row>
    <row r="79" spans="6:11">
      <c r="F79" s="297"/>
      <c r="G79" s="126"/>
      <c r="H79" s="126"/>
      <c r="I79" s="126"/>
      <c r="J79" s="127"/>
      <c r="K79" s="126"/>
    </row>
    <row r="80" spans="6:11">
      <c r="F80" s="297"/>
      <c r="G80" s="126"/>
      <c r="H80" s="126"/>
      <c r="I80" s="126"/>
      <c r="J80" s="127"/>
      <c r="K80" s="126"/>
    </row>
    <row r="81" spans="6:14" ht="18.75" customHeight="1">
      <c r="F81" s="297"/>
      <c r="G81" s="126"/>
      <c r="H81" s="126"/>
      <c r="I81" s="126"/>
      <c r="J81" s="127"/>
      <c r="K81" s="126"/>
    </row>
    <row r="82" spans="6:14" ht="15.75" customHeight="1">
      <c r="F82" s="297"/>
      <c r="G82" s="126"/>
      <c r="H82" s="126"/>
      <c r="I82" s="126"/>
      <c r="J82" s="127"/>
      <c r="K82" s="126"/>
    </row>
    <row r="83" spans="6:14">
      <c r="F83" s="297"/>
      <c r="G83" s="126"/>
      <c r="H83" s="126"/>
      <c r="I83" s="126"/>
      <c r="J83" s="127"/>
      <c r="K83" s="126"/>
    </row>
    <row r="84" spans="6:14">
      <c r="F84" s="297"/>
      <c r="G84" s="126"/>
      <c r="H84" s="126"/>
      <c r="I84" s="126"/>
      <c r="J84" s="127"/>
      <c r="K84" s="126"/>
    </row>
    <row r="85" spans="6:14">
      <c r="F85" s="293"/>
      <c r="G85" s="293"/>
      <c r="H85" s="293"/>
      <c r="I85" s="293"/>
      <c r="J85" s="293"/>
      <c r="K85" s="293"/>
    </row>
    <row r="86" spans="6:14" ht="15.75" customHeight="1" thickBot="1">
      <c r="F86" s="394"/>
      <c r="G86" s="394"/>
      <c r="H86" s="394"/>
      <c r="I86" s="394"/>
      <c r="J86" s="394"/>
      <c r="K86" s="394"/>
      <c r="L86" s="394"/>
      <c r="M86" s="394"/>
      <c r="N86" s="394"/>
    </row>
    <row r="87" spans="6:14">
      <c r="F87" s="395"/>
      <c r="G87" s="395"/>
      <c r="H87" s="395"/>
      <c r="I87" s="395"/>
      <c r="J87" s="395"/>
      <c r="K87" s="395"/>
      <c r="L87" s="395"/>
      <c r="M87" s="395"/>
      <c r="N87" s="395"/>
    </row>
    <row r="88" spans="6:14" ht="16.5" thickBot="1">
      <c r="F88" s="376"/>
      <c r="G88" s="377"/>
      <c r="H88" s="377"/>
      <c r="I88" s="377"/>
      <c r="J88" s="377"/>
      <c r="K88" s="377"/>
      <c r="L88" s="377"/>
      <c r="M88" s="377"/>
      <c r="N88" s="377"/>
    </row>
    <row r="89" spans="6:14">
      <c r="F89" s="378"/>
      <c r="G89" s="379"/>
      <c r="H89" s="379"/>
      <c r="I89" s="379"/>
      <c r="J89" s="379"/>
      <c r="K89" s="379"/>
      <c r="L89" s="379"/>
      <c r="M89" s="379"/>
      <c r="N89" s="379"/>
    </row>
    <row r="90" spans="6:14" ht="16.5" thickBot="1">
      <c r="F90" s="396"/>
      <c r="G90" s="396"/>
      <c r="H90" s="396"/>
      <c r="I90" s="396"/>
      <c r="J90" s="396"/>
      <c r="K90" s="396"/>
      <c r="L90" s="396"/>
      <c r="M90" s="396"/>
      <c r="N90" s="396"/>
    </row>
    <row r="91" spans="6:14">
      <c r="F91" s="345" t="s">
        <v>30</v>
      </c>
      <c r="G91" s="345"/>
      <c r="H91" s="345"/>
      <c r="I91" s="345"/>
      <c r="J91" s="345"/>
      <c r="K91" s="345"/>
      <c r="L91" s="345"/>
      <c r="M91" s="345"/>
      <c r="N91" s="345"/>
    </row>
    <row r="92" spans="6:14" ht="15.75" customHeight="1">
      <c r="F92" s="329" t="s">
        <v>31</v>
      </c>
      <c r="G92" s="329"/>
      <c r="H92" s="329"/>
      <c r="I92" s="329"/>
      <c r="J92" s="329"/>
      <c r="K92" s="329"/>
      <c r="L92" s="329"/>
      <c r="M92" s="329"/>
      <c r="N92" s="329"/>
    </row>
    <row r="93" spans="6:14">
      <c r="F93" s="345" t="s">
        <v>512</v>
      </c>
      <c r="G93" s="345"/>
      <c r="H93" s="345"/>
      <c r="I93" s="345"/>
      <c r="J93" s="345"/>
      <c r="K93" s="345"/>
      <c r="L93" s="345"/>
      <c r="M93" s="345"/>
      <c r="N93" s="345"/>
    </row>
  </sheetData>
  <sheetProtection insertRows="0"/>
  <protectedRanges>
    <protectedRange algorithmName="SHA-512" hashValue="19r0bVvPR7yZA0UiYij7Tv1CBk3noIABvFePbLhCJ4nk3L6A+Fy+RdPPS3STf+a52x4pG2PQK4FAkXK9epnlIA==" saltValue="gQC4yrLvnbJqxYZ0KSEoZA==" spinCount="100000" sqref="F57:G58 K73 K60 I57:K58" name="Government revenues"/>
    <protectedRange algorithmName="SHA-512" hashValue="19r0bVvPR7yZA0UiYij7Tv1CBk3noIABvFePbLhCJ4nk3L6A+Fy+RdPPS3STf+a52x4pG2PQK4FAkXK9epnlIA==" saltValue="gQC4yrLvnbJqxYZ0KSEoZA==" spinCount="100000" sqref="F22:G22 F28:F29 F23:F24 F31:F51 G23:G51 F52:G56 J22:K56" name="Government revenues_4"/>
    <protectedRange algorithmName="SHA-512" hashValue="19r0bVvPR7yZA0UiYij7Tv1CBk3noIABvFePbLhCJ4nk3L6A+Fy+RdPPS3STf+a52x4pG2PQK4FAkXK9epnlIA==" saltValue="gQC4yrLvnbJqxYZ0KSEoZA==" spinCount="100000" sqref="F25:F27" name="Government revenues_1_2"/>
    <protectedRange algorithmName="SHA-512" hashValue="19r0bVvPR7yZA0UiYij7Tv1CBk3noIABvFePbLhCJ4nk3L6A+Fy+RdPPS3STf+a52x4pG2PQK4FAkXK9epnlIA==" saltValue="gQC4yrLvnbJqxYZ0KSEoZA==" spinCount="100000" sqref="F30" name="Government revenues_2_1"/>
    <protectedRange algorithmName="SHA-512" hashValue="19r0bVvPR7yZA0UiYij7Tv1CBk3noIABvFePbLhCJ4nk3L6A+Fy+RdPPS3STf+a52x4pG2PQK4FAkXK9epnlIA==" saltValue="gQC4yrLvnbJqxYZ0KSEoZA==" spinCount="100000" sqref="I22:I56" name="Government revenues_3_1"/>
  </protectedRanges>
  <mergeCells count="26">
    <mergeCell ref="F92:N92"/>
    <mergeCell ref="F93:N93"/>
    <mergeCell ref="F86:N86"/>
    <mergeCell ref="F87:N87"/>
    <mergeCell ref="F88:N88"/>
    <mergeCell ref="F89:N89"/>
    <mergeCell ref="F90:N90"/>
    <mergeCell ref="F91:N91"/>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dataValidations count="4">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56" xr:uid="{0F8A0336-1ACC-8446-A5C1-5B4CF8DD77D2}">
      <formula1>0.1</formula1>
      <formula2>0.2</formula2>
    </dataValidation>
    <dataValidation type="list" allowBlank="1" showInputMessage="1" showErrorMessage="1" sqref="F22:F56" xr:uid="{33CFB780-7E69-0949-B90A-89F05290DA49}">
      <formula1>GFS_list</formula1>
    </dataValidation>
    <dataValidation type="list" allowBlank="1" showInputMessage="1" showErrorMessage="1" promptTitle="Receiving government agency" prompt="Input the name of the government recipient here._x000a__x000a_Please refrain from using acronyms, and input complete name" sqref="I50:I54 I22:I26 I28:I30 I33" xr:uid="{882C7398-349F-044C-9A19-51C8187FC01A}">
      <formula1>Government_entities_list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 H24:H56" xr:uid="{49873EF0-41C5-064D-A8C3-77411F4845ED}"/>
  </dataValidations>
  <hyperlinks>
    <hyperlink ref="M19" r:id="rId1" location="r5-1" display="EITI Requirement 5.1" xr:uid="{B2EF692F-DFC1-444E-BBB3-7007D9E11E40}"/>
    <hyperlink ref="F20" r:id="rId2" location="r4-1" display="EITI Requirement 4.1" xr:uid="{A053EF5E-FD5E-134A-BD13-A4917E76E1E6}"/>
    <hyperlink ref="M28:N28" r:id="rId3" display="or, https://www.imf.org/external/np/sta/gfsm/" xr:uid="{9DF32873-12EA-C146-91E8-EEA5FCCCB07F}"/>
    <hyperlink ref="M27:N27" r:id="rId4" display="For more guidance, please visit https://eiti.org/summary-data-template" xr:uid="{BD5500A9-5BBA-2F4D-B576-9BCC73AA9F73}"/>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26DB-FADC-7F43-B45E-A080393801BB}">
  <sheetPr codeName="Sheet15"/>
  <dimension ref="B2:O327"/>
  <sheetViews>
    <sheetView showGridLines="0" topLeftCell="A172" zoomScale="115" zoomScaleNormal="115" workbookViewId="0">
      <selection activeCell="C178" sqref="C178"/>
    </sheetView>
  </sheetViews>
  <sheetFormatPr defaultColWidth="9" defaultRowHeight="14.25"/>
  <cols>
    <col min="1" max="1" width="3.875" style="124" customWidth="1"/>
    <col min="2" max="2" width="0" style="124" hidden="1" customWidth="1"/>
    <col min="3" max="3" width="33.875" style="124" customWidth="1"/>
    <col min="4" max="4" width="38.875" style="124" customWidth="1"/>
    <col min="5" max="5" width="30.5" style="124" bestFit="1" customWidth="1"/>
    <col min="6" max="6" width="31.5" style="124" bestFit="1" customWidth="1"/>
    <col min="7" max="7" width="34.375" style="124" bestFit="1" customWidth="1"/>
    <col min="8" max="8" width="41.375" style="124" customWidth="1"/>
    <col min="9" max="9" width="27" style="124" bestFit="1" customWidth="1"/>
    <col min="10" max="10" width="22.5" style="124" customWidth="1"/>
    <col min="11" max="11" width="37.375" style="124" bestFit="1" customWidth="1"/>
    <col min="12" max="12" width="38.5" style="124" bestFit="1" customWidth="1"/>
    <col min="13" max="13" width="26" style="124" bestFit="1" customWidth="1"/>
    <col min="14" max="14" width="16.5" style="124" bestFit="1" customWidth="1"/>
    <col min="15" max="15" width="33.5" style="124" customWidth="1"/>
    <col min="16" max="16" width="4" style="124" customWidth="1"/>
    <col min="17" max="17" width="9" style="124"/>
    <col min="18" max="34" width="15.875" style="124" customWidth="1"/>
    <col min="35" max="16384" width="9" style="124"/>
  </cols>
  <sheetData>
    <row r="2" spans="2:15" s="107" customFormat="1" ht="15.75">
      <c r="C2" s="368" t="s">
        <v>597</v>
      </c>
      <c r="D2" s="368"/>
      <c r="E2" s="368"/>
      <c r="F2" s="368"/>
      <c r="G2" s="368"/>
      <c r="H2" s="368"/>
      <c r="I2" s="368"/>
      <c r="J2" s="368"/>
      <c r="K2" s="368"/>
      <c r="L2" s="368"/>
      <c r="M2" s="368"/>
      <c r="N2" s="368"/>
      <c r="O2" s="288"/>
    </row>
    <row r="3" spans="2:15" ht="21" customHeight="1">
      <c r="C3" s="401" t="s">
        <v>598</v>
      </c>
      <c r="D3" s="401"/>
      <c r="E3" s="401"/>
      <c r="F3" s="401"/>
      <c r="G3" s="401"/>
      <c r="H3" s="401"/>
      <c r="I3" s="401"/>
      <c r="J3" s="401"/>
      <c r="K3" s="401"/>
      <c r="L3" s="401"/>
      <c r="M3" s="401"/>
      <c r="N3" s="401"/>
      <c r="O3" s="298"/>
    </row>
    <row r="4" spans="2:15" s="107" customFormat="1" ht="15.75" customHeight="1">
      <c r="C4" s="397" t="s">
        <v>599</v>
      </c>
      <c r="D4" s="397"/>
      <c r="E4" s="397"/>
      <c r="F4" s="397"/>
      <c r="G4" s="397"/>
      <c r="H4" s="397"/>
      <c r="I4" s="397"/>
      <c r="J4" s="397"/>
      <c r="K4" s="397"/>
      <c r="L4" s="397"/>
      <c r="M4" s="397"/>
      <c r="N4" s="397"/>
      <c r="O4" s="299"/>
    </row>
    <row r="5" spans="2:15" s="107" customFormat="1" ht="15.75" customHeight="1">
      <c r="C5" s="397" t="s">
        <v>600</v>
      </c>
      <c r="D5" s="397"/>
      <c r="E5" s="397"/>
      <c r="F5" s="397"/>
      <c r="G5" s="397"/>
      <c r="H5" s="397"/>
      <c r="I5" s="397"/>
      <c r="J5" s="397"/>
      <c r="K5" s="397"/>
      <c r="L5" s="397"/>
      <c r="M5" s="397"/>
      <c r="N5" s="397"/>
      <c r="O5" s="299"/>
    </row>
    <row r="6" spans="2:15" s="107" customFormat="1" ht="15.75" customHeight="1">
      <c r="C6" s="397" t="s">
        <v>601</v>
      </c>
      <c r="D6" s="397"/>
      <c r="E6" s="397"/>
      <c r="F6" s="397"/>
      <c r="G6" s="397"/>
      <c r="H6" s="397"/>
      <c r="I6" s="397"/>
      <c r="J6" s="397"/>
      <c r="K6" s="397"/>
      <c r="L6" s="397"/>
      <c r="M6" s="397"/>
      <c r="N6" s="397"/>
      <c r="O6" s="299"/>
    </row>
    <row r="7" spans="2:15" s="107" customFormat="1" ht="15.75" customHeight="1">
      <c r="C7" s="397" t="s">
        <v>602</v>
      </c>
      <c r="D7" s="397"/>
      <c r="E7" s="397"/>
      <c r="F7" s="397"/>
      <c r="G7" s="397"/>
      <c r="H7" s="397"/>
      <c r="I7" s="397"/>
      <c r="J7" s="397"/>
      <c r="K7" s="397"/>
      <c r="L7" s="397"/>
      <c r="M7" s="397"/>
      <c r="N7" s="397"/>
      <c r="O7" s="299"/>
    </row>
    <row r="8" spans="2:15" s="107" customFormat="1" ht="15.75" customHeight="1">
      <c r="C8" s="397" t="s">
        <v>603</v>
      </c>
      <c r="D8" s="397"/>
      <c r="E8" s="397"/>
      <c r="F8" s="397"/>
      <c r="G8" s="397"/>
      <c r="H8" s="397"/>
      <c r="I8" s="397"/>
      <c r="J8" s="397"/>
      <c r="K8" s="397"/>
      <c r="L8" s="397"/>
      <c r="M8" s="397"/>
      <c r="N8" s="397"/>
      <c r="O8" s="299"/>
    </row>
    <row r="9" spans="2:15" s="107" customFormat="1" ht="15.75">
      <c r="C9" s="398" t="s">
        <v>39</v>
      </c>
      <c r="D9" s="398"/>
      <c r="E9" s="398"/>
      <c r="F9" s="398"/>
      <c r="G9" s="398"/>
      <c r="H9" s="398"/>
      <c r="I9" s="398"/>
      <c r="J9" s="398"/>
      <c r="K9" s="398"/>
      <c r="L9" s="398"/>
      <c r="M9" s="398"/>
      <c r="N9" s="398"/>
      <c r="O9" s="294"/>
    </row>
    <row r="10" spans="2:15">
      <c r="C10" s="411"/>
      <c r="D10" s="411"/>
      <c r="E10" s="411"/>
      <c r="F10" s="411"/>
      <c r="G10" s="411"/>
      <c r="H10" s="411"/>
      <c r="I10" s="411"/>
      <c r="J10" s="411"/>
      <c r="K10" s="411"/>
      <c r="L10" s="411"/>
      <c r="M10" s="411"/>
      <c r="N10" s="411"/>
    </row>
    <row r="11" spans="2:15" ht="24">
      <c r="C11" s="369" t="s">
        <v>604</v>
      </c>
      <c r="D11" s="369"/>
      <c r="E11" s="369"/>
      <c r="F11" s="369"/>
      <c r="G11" s="369"/>
      <c r="H11" s="369"/>
      <c r="I11" s="369"/>
      <c r="J11" s="369"/>
      <c r="K11" s="369"/>
      <c r="L11" s="369"/>
      <c r="M11" s="369"/>
      <c r="N11" s="369"/>
      <c r="O11" s="292"/>
    </row>
    <row r="12" spans="2:15" s="107" customFormat="1" ht="14.25" customHeight="1"/>
    <row r="13" spans="2:15" s="107" customFormat="1" ht="15.75" customHeight="1">
      <c r="B13" s="390" t="s">
        <v>605</v>
      </c>
      <c r="C13" s="390"/>
      <c r="D13" s="390"/>
      <c r="E13" s="390"/>
      <c r="F13" s="390"/>
      <c r="G13" s="390"/>
      <c r="H13" s="390"/>
      <c r="I13" s="390"/>
      <c r="J13" s="390"/>
      <c r="K13" s="390"/>
      <c r="L13" s="390"/>
      <c r="M13" s="390"/>
      <c r="N13" s="390"/>
      <c r="O13" s="296"/>
    </row>
    <row r="14" spans="2:15" s="107" customFormat="1" ht="47.25">
      <c r="B14" s="107" t="s">
        <v>352</v>
      </c>
      <c r="C14" s="107" t="s">
        <v>606</v>
      </c>
      <c r="D14" s="107" t="s">
        <v>531</v>
      </c>
      <c r="E14" s="107" t="s">
        <v>530</v>
      </c>
      <c r="F14" s="107" t="s">
        <v>607</v>
      </c>
      <c r="G14" s="107" t="s">
        <v>608</v>
      </c>
      <c r="H14" s="107" t="s">
        <v>609</v>
      </c>
      <c r="I14" s="107" t="s">
        <v>610</v>
      </c>
      <c r="J14" s="107" t="s">
        <v>532</v>
      </c>
      <c r="K14" s="107" t="s">
        <v>611</v>
      </c>
      <c r="L14" s="107" t="s">
        <v>612</v>
      </c>
      <c r="M14" s="107" t="s">
        <v>613</v>
      </c>
      <c r="N14" s="107" t="s">
        <v>614</v>
      </c>
      <c r="O14" s="240" t="s">
        <v>615</v>
      </c>
    </row>
    <row r="15" spans="2:15" s="107" customFormat="1" ht="15.75">
      <c r="B15" s="107" t="e">
        <f>VLOOKUP(C15,[1]!Companies[#Data],3,FALSE)</f>
        <v>#REF!</v>
      </c>
      <c r="C15" s="316" t="s">
        <v>616</v>
      </c>
      <c r="D15" s="314" t="s">
        <v>617</v>
      </c>
      <c r="E15" s="314" t="s">
        <v>618</v>
      </c>
      <c r="F15" s="314" t="s">
        <v>56</v>
      </c>
      <c r="G15" s="314" t="s">
        <v>56</v>
      </c>
      <c r="H15" s="316" t="s">
        <v>616</v>
      </c>
      <c r="I15" s="314" t="s">
        <v>84</v>
      </c>
      <c r="J15" s="141">
        <v>34621829</v>
      </c>
      <c r="M15" s="107" t="s">
        <v>619</v>
      </c>
      <c r="O15" s="107" t="s">
        <v>620</v>
      </c>
    </row>
    <row r="16" spans="2:15" s="107" customFormat="1" ht="15.75">
      <c r="B16" s="107" t="e">
        <f>VLOOKUP(C16,[1]!Companies[#Data],3,FALSE)</f>
        <v>#REF!</v>
      </c>
      <c r="C16" s="316" t="s">
        <v>616</v>
      </c>
      <c r="D16" s="314" t="s">
        <v>617</v>
      </c>
      <c r="E16" s="314" t="s">
        <v>542</v>
      </c>
      <c r="F16" s="314" t="s">
        <v>56</v>
      </c>
      <c r="G16" s="314" t="s">
        <v>56</v>
      </c>
      <c r="H16" s="316" t="s">
        <v>616</v>
      </c>
      <c r="I16" s="314" t="s">
        <v>84</v>
      </c>
      <c r="J16" s="141">
        <v>340460460</v>
      </c>
      <c r="M16" s="107" t="s">
        <v>619</v>
      </c>
      <c r="O16" s="107" t="s">
        <v>620</v>
      </c>
    </row>
    <row r="17" spans="2:15" s="107" customFormat="1" ht="15.75">
      <c r="B17" s="107" t="e">
        <f>VLOOKUP(C17,[1]!Companies[#Data],3,FALSE)</f>
        <v>#REF!</v>
      </c>
      <c r="C17" s="316" t="s">
        <v>616</v>
      </c>
      <c r="D17" s="314" t="s">
        <v>617</v>
      </c>
      <c r="E17" s="314" t="s">
        <v>554</v>
      </c>
      <c r="F17" s="314" t="s">
        <v>56</v>
      </c>
      <c r="G17" s="314" t="s">
        <v>56</v>
      </c>
      <c r="H17" s="316" t="s">
        <v>616</v>
      </c>
      <c r="I17" s="314" t="s">
        <v>84</v>
      </c>
      <c r="J17" s="141">
        <v>34046045</v>
      </c>
      <c r="M17" s="107" t="s">
        <v>619</v>
      </c>
      <c r="O17" s="107" t="s">
        <v>620</v>
      </c>
    </row>
    <row r="18" spans="2:15" s="107" customFormat="1" ht="15.75">
      <c r="B18" s="107" t="e">
        <f>VLOOKUP(C18,[1]!Companies[#Data],3,FALSE)</f>
        <v>#REF!</v>
      </c>
      <c r="C18" s="316" t="s">
        <v>616</v>
      </c>
      <c r="D18" s="314" t="s">
        <v>617</v>
      </c>
      <c r="E18" s="314" t="s">
        <v>548</v>
      </c>
      <c r="F18" s="314" t="s">
        <v>56</v>
      </c>
      <c r="G18" s="314" t="s">
        <v>56</v>
      </c>
      <c r="H18" s="316" t="s">
        <v>616</v>
      </c>
      <c r="I18" s="314" t="s">
        <v>84</v>
      </c>
      <c r="J18" s="141">
        <v>4346256</v>
      </c>
      <c r="M18" s="107" t="s">
        <v>619</v>
      </c>
      <c r="O18" s="107" t="s">
        <v>620</v>
      </c>
    </row>
    <row r="19" spans="2:15" s="107" customFormat="1" ht="15.75">
      <c r="B19" s="107" t="e">
        <f>VLOOKUP(C19,[1]!Companies[#Data],3,FALSE)</f>
        <v>#REF!</v>
      </c>
      <c r="C19" s="316" t="s">
        <v>616</v>
      </c>
      <c r="D19" s="314" t="s">
        <v>617</v>
      </c>
      <c r="E19" s="314" t="s">
        <v>555</v>
      </c>
      <c r="F19" s="314" t="s">
        <v>56</v>
      </c>
      <c r="G19" s="314" t="s">
        <v>56</v>
      </c>
      <c r="H19" s="316" t="s">
        <v>616</v>
      </c>
      <c r="I19" s="314" t="s">
        <v>84</v>
      </c>
      <c r="J19" s="141">
        <v>3381580</v>
      </c>
      <c r="M19" s="107" t="s">
        <v>619</v>
      </c>
      <c r="O19" s="107" t="s">
        <v>620</v>
      </c>
    </row>
    <row r="20" spans="2:15" s="107" customFormat="1" ht="31.5">
      <c r="B20" s="107" t="e">
        <f>VLOOKUP(C20,[1]!Companies[#Data],3,FALSE)</f>
        <v>#REF!</v>
      </c>
      <c r="C20" s="316" t="s">
        <v>616</v>
      </c>
      <c r="D20" s="314" t="s">
        <v>617</v>
      </c>
      <c r="E20" s="315" t="s">
        <v>621</v>
      </c>
      <c r="F20" s="314" t="s">
        <v>56</v>
      </c>
      <c r="G20" s="314" t="s">
        <v>56</v>
      </c>
      <c r="H20" s="316" t="s">
        <v>616</v>
      </c>
      <c r="I20" s="314" t="s">
        <v>84</v>
      </c>
      <c r="J20" s="141">
        <v>25003054</v>
      </c>
      <c r="M20" s="107" t="s">
        <v>619</v>
      </c>
      <c r="O20" s="107" t="s">
        <v>620</v>
      </c>
    </row>
    <row r="21" spans="2:15" s="107" customFormat="1" ht="15.75">
      <c r="B21" s="107" t="e">
        <f>VLOOKUP(C21,[1]!Companies[#Data],3,FALSE)</f>
        <v>#REF!</v>
      </c>
      <c r="C21" s="316" t="s">
        <v>616</v>
      </c>
      <c r="D21" s="314" t="s">
        <v>617</v>
      </c>
      <c r="E21" s="314" t="s">
        <v>574</v>
      </c>
      <c r="F21" s="314" t="s">
        <v>56</v>
      </c>
      <c r="G21" s="314" t="s">
        <v>56</v>
      </c>
      <c r="H21" s="316" t="s">
        <v>616</v>
      </c>
      <c r="I21" s="314" t="s">
        <v>84</v>
      </c>
      <c r="J21" s="141">
        <v>3267</v>
      </c>
      <c r="M21" s="107" t="s">
        <v>619</v>
      </c>
      <c r="O21" s="107" t="s">
        <v>620</v>
      </c>
    </row>
    <row r="22" spans="2:15" s="107" customFormat="1" ht="15.75">
      <c r="B22" s="107" t="e">
        <f>VLOOKUP(C22,[1]!Companies[#Data],3,FALSE)</f>
        <v>#REF!</v>
      </c>
      <c r="C22" s="316" t="s">
        <v>616</v>
      </c>
      <c r="D22" s="314" t="s">
        <v>617</v>
      </c>
      <c r="E22" s="314" t="s">
        <v>577</v>
      </c>
      <c r="F22" s="314" t="s">
        <v>56</v>
      </c>
      <c r="G22" s="314" t="s">
        <v>56</v>
      </c>
      <c r="H22" s="316" t="s">
        <v>616</v>
      </c>
      <c r="I22" s="314" t="s">
        <v>84</v>
      </c>
      <c r="J22" s="141">
        <v>7078</v>
      </c>
      <c r="M22" s="107" t="s">
        <v>619</v>
      </c>
      <c r="O22" s="107" t="s">
        <v>620</v>
      </c>
    </row>
    <row r="23" spans="2:15" s="107" customFormat="1" ht="15.75">
      <c r="B23" s="107" t="e">
        <f>VLOOKUP(C23,[1]!Companies[#Data],3,FALSE)</f>
        <v>#REF!</v>
      </c>
      <c r="C23" s="316" t="s">
        <v>616</v>
      </c>
      <c r="D23" s="97" t="s">
        <v>539</v>
      </c>
      <c r="E23" s="314" t="s">
        <v>622</v>
      </c>
      <c r="F23" s="314" t="s">
        <v>56</v>
      </c>
      <c r="G23" s="314" t="s">
        <v>56</v>
      </c>
      <c r="H23" s="316" t="s">
        <v>616</v>
      </c>
      <c r="I23" s="314" t="s">
        <v>84</v>
      </c>
      <c r="J23" s="141">
        <v>577916</v>
      </c>
      <c r="M23" s="107" t="s">
        <v>619</v>
      </c>
      <c r="O23" s="107" t="s">
        <v>620</v>
      </c>
    </row>
    <row r="24" spans="2:15" s="107" customFormat="1" ht="15.75">
      <c r="B24" s="107" t="e">
        <f>VLOOKUP(C24,[1]!Companies[#Data],3,FALSE)</f>
        <v>#REF!</v>
      </c>
      <c r="C24" s="316" t="s">
        <v>616</v>
      </c>
      <c r="D24" s="97" t="s">
        <v>539</v>
      </c>
      <c r="E24" s="314" t="s">
        <v>538</v>
      </c>
      <c r="F24" s="314" t="s">
        <v>56</v>
      </c>
      <c r="G24" s="314" t="s">
        <v>56</v>
      </c>
      <c r="H24" s="316" t="s">
        <v>616</v>
      </c>
      <c r="I24" s="314" t="s">
        <v>84</v>
      </c>
      <c r="J24" s="141">
        <v>226887911</v>
      </c>
      <c r="M24" s="107" t="s">
        <v>619</v>
      </c>
      <c r="O24" s="107" t="s">
        <v>620</v>
      </c>
    </row>
    <row r="25" spans="2:15" s="107" customFormat="1" ht="15.75">
      <c r="B25" s="107" t="e">
        <f>VLOOKUP(C25,[1]!Companies[#Data],3,FALSE)</f>
        <v>#REF!</v>
      </c>
      <c r="C25" s="316" t="s">
        <v>616</v>
      </c>
      <c r="D25" s="97" t="s">
        <v>539</v>
      </c>
      <c r="E25" s="314" t="s">
        <v>563</v>
      </c>
      <c r="F25" s="314" t="s">
        <v>56</v>
      </c>
      <c r="G25" s="314" t="s">
        <v>56</v>
      </c>
      <c r="H25" s="316" t="s">
        <v>616</v>
      </c>
      <c r="I25" s="314" t="s">
        <v>84</v>
      </c>
      <c r="J25" s="141">
        <v>5463268</v>
      </c>
      <c r="M25" s="107" t="s">
        <v>619</v>
      </c>
      <c r="O25" s="107" t="s">
        <v>620</v>
      </c>
    </row>
    <row r="26" spans="2:15" s="107" customFormat="1" ht="15.75">
      <c r="B26" s="107" t="e">
        <f>VLOOKUP(C26,[1]!Companies[#Data],3,FALSE)</f>
        <v>#REF!</v>
      </c>
      <c r="C26" s="316" t="s">
        <v>616</v>
      </c>
      <c r="D26" s="97" t="s">
        <v>539</v>
      </c>
      <c r="E26" s="314" t="s">
        <v>564</v>
      </c>
      <c r="F26" s="314" t="s">
        <v>56</v>
      </c>
      <c r="G26" s="314" t="s">
        <v>56</v>
      </c>
      <c r="H26" s="316" t="s">
        <v>616</v>
      </c>
      <c r="I26" s="314" t="s">
        <v>84</v>
      </c>
      <c r="J26" s="141">
        <v>2888541</v>
      </c>
      <c r="M26" s="107" t="s">
        <v>619</v>
      </c>
      <c r="O26" s="107" t="s">
        <v>620</v>
      </c>
    </row>
    <row r="27" spans="2:15" s="107" customFormat="1" ht="15.75">
      <c r="B27" s="107" t="e">
        <f>VLOOKUP(C27,[1]!Companies[#Data],3,FALSE)</f>
        <v>#REF!</v>
      </c>
      <c r="C27" s="316" t="s">
        <v>616</v>
      </c>
      <c r="D27" s="97" t="s">
        <v>539</v>
      </c>
      <c r="E27" s="314" t="s">
        <v>565</v>
      </c>
      <c r="F27" s="314" t="s">
        <v>56</v>
      </c>
      <c r="G27" s="314" t="s">
        <v>56</v>
      </c>
      <c r="H27" s="316" t="s">
        <v>616</v>
      </c>
      <c r="I27" s="314" t="s">
        <v>84</v>
      </c>
      <c r="J27" s="141">
        <v>2888541</v>
      </c>
      <c r="M27" s="107" t="s">
        <v>619</v>
      </c>
      <c r="O27" s="107" t="s">
        <v>620</v>
      </c>
    </row>
    <row r="28" spans="2:15" s="107" customFormat="1" ht="15.75">
      <c r="B28" s="107" t="e">
        <f>VLOOKUP(C28,[1]!Companies[#Data],3,FALSE)</f>
        <v>#REF!</v>
      </c>
      <c r="C28" s="316" t="s">
        <v>616</v>
      </c>
      <c r="D28" s="97" t="s">
        <v>539</v>
      </c>
      <c r="E28" s="314" t="s">
        <v>571</v>
      </c>
      <c r="F28" s="314" t="s">
        <v>56</v>
      </c>
      <c r="G28" s="314" t="s">
        <v>56</v>
      </c>
      <c r="H28" s="316" t="s">
        <v>616</v>
      </c>
      <c r="I28" s="314" t="s">
        <v>84</v>
      </c>
      <c r="J28" s="141">
        <v>868855</v>
      </c>
      <c r="M28" s="107" t="s">
        <v>619</v>
      </c>
      <c r="O28" s="107" t="s">
        <v>620</v>
      </c>
    </row>
    <row r="29" spans="2:15" s="107" customFormat="1" ht="15.75">
      <c r="B29" s="107" t="e">
        <f>VLOOKUP(C29,[1]!Companies[#Data],3,FALSE)</f>
        <v>#REF!</v>
      </c>
      <c r="C29" s="317" t="s">
        <v>623</v>
      </c>
      <c r="D29" s="97" t="s">
        <v>539</v>
      </c>
      <c r="E29" s="314" t="s">
        <v>622</v>
      </c>
      <c r="F29" s="314" t="s">
        <v>56</v>
      </c>
      <c r="G29" s="314" t="s">
        <v>56</v>
      </c>
      <c r="H29" s="317" t="s">
        <v>623</v>
      </c>
      <c r="I29" s="314" t="s">
        <v>84</v>
      </c>
      <c r="J29" s="141">
        <v>310886</v>
      </c>
      <c r="M29" s="107" t="s">
        <v>619</v>
      </c>
      <c r="O29" s="107" t="s">
        <v>620</v>
      </c>
    </row>
    <row r="30" spans="2:15" s="107" customFormat="1" ht="15.75">
      <c r="B30" s="107" t="e">
        <f>VLOOKUP(C30,[1]!Companies[#Data],3,FALSE)</f>
        <v>#REF!</v>
      </c>
      <c r="C30" s="317" t="s">
        <v>623</v>
      </c>
      <c r="D30" s="97" t="s">
        <v>539</v>
      </c>
      <c r="E30" s="314" t="s">
        <v>563</v>
      </c>
      <c r="F30" s="314" t="s">
        <v>56</v>
      </c>
      <c r="G30" s="314" t="s">
        <v>56</v>
      </c>
      <c r="H30" s="317" t="s">
        <v>623</v>
      </c>
      <c r="I30" s="314" t="s">
        <v>84</v>
      </c>
      <c r="J30" s="141">
        <v>3847364</v>
      </c>
    </row>
    <row r="31" spans="2:15" s="107" customFormat="1" ht="15.75">
      <c r="B31" s="107" t="e">
        <f>VLOOKUP(C31,[1]!Companies[#Data],3,FALSE)</f>
        <v>#REF!</v>
      </c>
      <c r="C31" s="317" t="s">
        <v>623</v>
      </c>
      <c r="D31" s="97" t="s">
        <v>539</v>
      </c>
      <c r="E31" s="314" t="s">
        <v>564</v>
      </c>
      <c r="F31" s="314" t="s">
        <v>56</v>
      </c>
      <c r="G31" s="314" t="s">
        <v>56</v>
      </c>
      <c r="H31" s="317" t="s">
        <v>623</v>
      </c>
      <c r="I31" s="314" t="s">
        <v>84</v>
      </c>
      <c r="J31" s="141">
        <v>1923682</v>
      </c>
    </row>
    <row r="32" spans="2:15" s="107" customFormat="1" ht="15.75">
      <c r="B32" s="107" t="e">
        <f>VLOOKUP(C32,[1]!Companies[#Data],3,FALSE)</f>
        <v>#REF!</v>
      </c>
      <c r="C32" s="317" t="s">
        <v>623</v>
      </c>
      <c r="D32" s="97" t="s">
        <v>539</v>
      </c>
      <c r="E32" s="314" t="s">
        <v>565</v>
      </c>
      <c r="F32" s="314" t="s">
        <v>56</v>
      </c>
      <c r="G32" s="314" t="s">
        <v>56</v>
      </c>
      <c r="H32" s="317" t="s">
        <v>623</v>
      </c>
      <c r="I32" s="314" t="s">
        <v>84</v>
      </c>
      <c r="J32" s="141">
        <v>1923682</v>
      </c>
      <c r="M32" s="107" t="s">
        <v>619</v>
      </c>
      <c r="O32" s="107" t="s">
        <v>620</v>
      </c>
    </row>
    <row r="33" spans="2:10" s="107" customFormat="1" ht="15.75">
      <c r="B33" s="107" t="e">
        <f>VLOOKUP(C33,[1]!Companies[#Data],3,FALSE)</f>
        <v>#REF!</v>
      </c>
      <c r="C33" s="317" t="s">
        <v>623</v>
      </c>
      <c r="D33" s="97" t="s">
        <v>539</v>
      </c>
      <c r="E33" s="314" t="s">
        <v>571</v>
      </c>
      <c r="F33" s="314" t="s">
        <v>56</v>
      </c>
      <c r="G33" s="314" t="s">
        <v>56</v>
      </c>
      <c r="H33" s="317" t="s">
        <v>623</v>
      </c>
      <c r="I33" s="314" t="s">
        <v>84</v>
      </c>
      <c r="J33" s="141">
        <v>404370</v>
      </c>
    </row>
    <row r="34" spans="2:10" s="107" customFormat="1" ht="15.75">
      <c r="B34" s="107" t="e">
        <f>VLOOKUP(C34,[1]!Companies[#Data],3,FALSE)</f>
        <v>#REF!</v>
      </c>
      <c r="C34" s="316" t="s">
        <v>624</v>
      </c>
      <c r="D34" s="97" t="s">
        <v>539</v>
      </c>
      <c r="E34" s="314" t="s">
        <v>622</v>
      </c>
      <c r="F34" s="314" t="s">
        <v>56</v>
      </c>
      <c r="G34" s="314" t="s">
        <v>56</v>
      </c>
      <c r="H34" s="316" t="s">
        <v>624</v>
      </c>
      <c r="I34" s="314" t="s">
        <v>84</v>
      </c>
      <c r="J34" s="141">
        <v>6344775</v>
      </c>
    </row>
    <row r="35" spans="2:10" s="107" customFormat="1" ht="15.75">
      <c r="B35" s="107" t="e">
        <f>VLOOKUP(C35,[1]!Companies[#Data],3,FALSE)</f>
        <v>#REF!</v>
      </c>
      <c r="C35" s="316" t="s">
        <v>624</v>
      </c>
      <c r="D35" s="97" t="s">
        <v>539</v>
      </c>
      <c r="E35" s="314" t="s">
        <v>563</v>
      </c>
      <c r="F35" s="314" t="s">
        <v>56</v>
      </c>
      <c r="G35" s="314" t="s">
        <v>56</v>
      </c>
      <c r="H35" s="316" t="s">
        <v>624</v>
      </c>
      <c r="I35" s="314" t="s">
        <v>84</v>
      </c>
      <c r="J35" s="141">
        <v>2470456</v>
      </c>
    </row>
    <row r="36" spans="2:10" s="107" customFormat="1" ht="15.75">
      <c r="B36" s="107" t="e">
        <f>VLOOKUP(C36,[1]!Companies[#Data],3,FALSE)</f>
        <v>#REF!</v>
      </c>
      <c r="C36" s="316" t="s">
        <v>624</v>
      </c>
      <c r="D36" s="97" t="s">
        <v>539</v>
      </c>
      <c r="E36" s="314" t="s">
        <v>564</v>
      </c>
      <c r="F36" s="314" t="s">
        <v>56</v>
      </c>
      <c r="G36" s="314" t="s">
        <v>56</v>
      </c>
      <c r="H36" s="316" t="s">
        <v>624</v>
      </c>
      <c r="I36" s="314" t="s">
        <v>84</v>
      </c>
      <c r="J36" s="141">
        <v>988183</v>
      </c>
    </row>
    <row r="37" spans="2:10" s="107" customFormat="1" ht="15.75">
      <c r="B37" s="107" t="e">
        <f>VLOOKUP(C37,[1]!Companies[#Data],3,FALSE)</f>
        <v>#REF!</v>
      </c>
      <c r="C37" s="316" t="s">
        <v>624</v>
      </c>
      <c r="D37" s="97" t="s">
        <v>539</v>
      </c>
      <c r="E37" s="314" t="s">
        <v>565</v>
      </c>
      <c r="F37" s="314" t="s">
        <v>56</v>
      </c>
      <c r="G37" s="314" t="s">
        <v>56</v>
      </c>
      <c r="H37" s="316" t="s">
        <v>624</v>
      </c>
      <c r="I37" s="314" t="s">
        <v>84</v>
      </c>
      <c r="J37" s="141">
        <v>988183</v>
      </c>
    </row>
    <row r="38" spans="2:10" s="107" customFormat="1" ht="15.75">
      <c r="B38" s="107" t="e">
        <f>VLOOKUP(C38,[1]!Companies[#Data],3,FALSE)</f>
        <v>#REF!</v>
      </c>
      <c r="C38" s="316" t="s">
        <v>624</v>
      </c>
      <c r="D38" s="97" t="s">
        <v>539</v>
      </c>
      <c r="E38" s="314" t="s">
        <v>571</v>
      </c>
      <c r="F38" s="314" t="s">
        <v>56</v>
      </c>
      <c r="G38" s="314" t="s">
        <v>56</v>
      </c>
      <c r="H38" s="316" t="s">
        <v>624</v>
      </c>
      <c r="I38" s="314" t="s">
        <v>84</v>
      </c>
      <c r="J38" s="141">
        <v>823485</v>
      </c>
    </row>
    <row r="39" spans="2:10" s="107" customFormat="1" ht="15.75">
      <c r="B39" s="107" t="e">
        <f>VLOOKUP(C39,[1]!Companies[#Data],3,FALSE)</f>
        <v>#REF!</v>
      </c>
      <c r="C39" s="317" t="s">
        <v>625</v>
      </c>
      <c r="D39" s="97" t="s">
        <v>539</v>
      </c>
      <c r="E39" s="314" t="s">
        <v>622</v>
      </c>
      <c r="F39" s="314" t="s">
        <v>56</v>
      </c>
      <c r="G39" s="314" t="s">
        <v>56</v>
      </c>
      <c r="H39" s="317" t="s">
        <v>625</v>
      </c>
      <c r="I39" s="314" t="s">
        <v>84</v>
      </c>
      <c r="J39" s="141">
        <v>6496556</v>
      </c>
    </row>
    <row r="40" spans="2:10" s="107" customFormat="1" ht="15.75">
      <c r="B40" s="107" t="e">
        <f>VLOOKUP(C40,[1]!Companies[#Data],3,FALSE)</f>
        <v>#REF!</v>
      </c>
      <c r="C40" s="317" t="s">
        <v>625</v>
      </c>
      <c r="D40" s="97" t="s">
        <v>539</v>
      </c>
      <c r="E40" s="314" t="s">
        <v>563</v>
      </c>
      <c r="F40" s="314" t="s">
        <v>56</v>
      </c>
      <c r="G40" s="314" t="s">
        <v>56</v>
      </c>
      <c r="H40" s="317" t="s">
        <v>625</v>
      </c>
      <c r="I40" s="314" t="s">
        <v>84</v>
      </c>
      <c r="J40" s="141">
        <v>2672657</v>
      </c>
    </row>
    <row r="41" spans="2:10" s="107" customFormat="1" ht="15.75">
      <c r="B41" s="107" t="e">
        <f>VLOOKUP(C41,[1]!Companies[#Data],3,FALSE)</f>
        <v>#REF!</v>
      </c>
      <c r="C41" s="317" t="s">
        <v>625</v>
      </c>
      <c r="D41" s="97" t="s">
        <v>539</v>
      </c>
      <c r="E41" s="314" t="s">
        <v>564</v>
      </c>
      <c r="F41" s="314" t="s">
        <v>56</v>
      </c>
      <c r="G41" s="314" t="s">
        <v>56</v>
      </c>
      <c r="H41" s="317" t="s">
        <v>625</v>
      </c>
      <c r="I41" s="314" t="s">
        <v>84</v>
      </c>
      <c r="J41" s="141">
        <v>1069063</v>
      </c>
    </row>
    <row r="42" spans="2:10" s="107" customFormat="1" ht="15.75">
      <c r="B42" s="107" t="e">
        <f>VLOOKUP(C42,[1]!Companies[#Data],3,FALSE)</f>
        <v>#REF!</v>
      </c>
      <c r="C42" s="317" t="s">
        <v>625</v>
      </c>
      <c r="D42" s="97" t="s">
        <v>539</v>
      </c>
      <c r="E42" s="314" t="s">
        <v>565</v>
      </c>
      <c r="F42" s="314" t="s">
        <v>56</v>
      </c>
      <c r="G42" s="314" t="s">
        <v>56</v>
      </c>
      <c r="H42" s="317" t="s">
        <v>625</v>
      </c>
      <c r="I42" s="314" t="s">
        <v>84</v>
      </c>
      <c r="J42" s="141">
        <v>1069063</v>
      </c>
    </row>
    <row r="43" spans="2:10" s="107" customFormat="1" ht="15.75">
      <c r="B43" s="107" t="e">
        <f>VLOOKUP(C43,[1]!Companies[#Data],3,FALSE)</f>
        <v>#REF!</v>
      </c>
      <c r="C43" s="317" t="s">
        <v>625</v>
      </c>
      <c r="D43" s="97" t="s">
        <v>539</v>
      </c>
      <c r="E43" s="314" t="s">
        <v>571</v>
      </c>
      <c r="F43" s="314" t="s">
        <v>56</v>
      </c>
      <c r="G43" s="314" t="s">
        <v>56</v>
      </c>
      <c r="H43" s="317" t="s">
        <v>625</v>
      </c>
      <c r="I43" s="314" t="s">
        <v>84</v>
      </c>
      <c r="J43" s="141">
        <v>890886</v>
      </c>
    </row>
    <row r="44" spans="2:10" s="107" customFormat="1" ht="15.75">
      <c r="B44" s="107" t="e">
        <f>VLOOKUP(C44,[1]!Companies[#Data],3,FALSE)</f>
        <v>#REF!</v>
      </c>
      <c r="C44" s="316" t="s">
        <v>626</v>
      </c>
      <c r="D44" s="97" t="s">
        <v>539</v>
      </c>
      <c r="E44" s="314" t="s">
        <v>622</v>
      </c>
      <c r="F44" s="314" t="s">
        <v>56</v>
      </c>
      <c r="G44" s="314" t="s">
        <v>56</v>
      </c>
      <c r="H44" s="316" t="s">
        <v>626</v>
      </c>
      <c r="I44" s="314" t="s">
        <v>84</v>
      </c>
      <c r="J44" s="141">
        <v>5913820</v>
      </c>
    </row>
    <row r="45" spans="2:10" s="107" customFormat="1" ht="15.75">
      <c r="B45" s="107" t="e">
        <f>VLOOKUP(C45,[1]!Companies[#Data],3,FALSE)</f>
        <v>#REF!</v>
      </c>
      <c r="C45" s="316" t="s">
        <v>626</v>
      </c>
      <c r="D45" s="97" t="s">
        <v>539</v>
      </c>
      <c r="E45" s="314" t="s">
        <v>563</v>
      </c>
      <c r="F45" s="314" t="s">
        <v>56</v>
      </c>
      <c r="G45" s="314" t="s">
        <v>56</v>
      </c>
      <c r="H45" s="316" t="s">
        <v>626</v>
      </c>
      <c r="I45" s="314" t="s">
        <v>84</v>
      </c>
      <c r="J45" s="141">
        <v>2672657</v>
      </c>
    </row>
    <row r="46" spans="2:10" s="107" customFormat="1" ht="15.75">
      <c r="B46" s="107" t="e">
        <f>VLOOKUP(C46,[1]!Companies[#Data],3,FALSE)</f>
        <v>#REF!</v>
      </c>
      <c r="C46" s="316" t="s">
        <v>626</v>
      </c>
      <c r="D46" s="97" t="s">
        <v>539</v>
      </c>
      <c r="E46" s="314" t="s">
        <v>564</v>
      </c>
      <c r="F46" s="314" t="s">
        <v>56</v>
      </c>
      <c r="G46" s="314" t="s">
        <v>56</v>
      </c>
      <c r="H46" s="316" t="s">
        <v>626</v>
      </c>
      <c r="I46" s="314" t="s">
        <v>84</v>
      </c>
      <c r="J46" s="141">
        <v>1069063</v>
      </c>
    </row>
    <row r="47" spans="2:10" s="107" customFormat="1" ht="15.75">
      <c r="B47" s="107" t="e">
        <f>VLOOKUP(C47,[1]!Companies[#Data],3,FALSE)</f>
        <v>#REF!</v>
      </c>
      <c r="C47" s="316" t="s">
        <v>626</v>
      </c>
      <c r="D47" s="97" t="s">
        <v>539</v>
      </c>
      <c r="E47" s="314" t="s">
        <v>565</v>
      </c>
      <c r="F47" s="314" t="s">
        <v>56</v>
      </c>
      <c r="G47" s="314" t="s">
        <v>56</v>
      </c>
      <c r="H47" s="316" t="s">
        <v>626</v>
      </c>
      <c r="I47" s="314" t="s">
        <v>84</v>
      </c>
      <c r="J47" s="141">
        <v>1069063</v>
      </c>
    </row>
    <row r="48" spans="2:10" s="107" customFormat="1" ht="15.75">
      <c r="B48" s="107" t="e">
        <f>VLOOKUP(C48,[1]!Companies[#Data],3,FALSE)</f>
        <v>#REF!</v>
      </c>
      <c r="C48" s="316" t="s">
        <v>626</v>
      </c>
      <c r="D48" s="97" t="s">
        <v>539</v>
      </c>
      <c r="E48" s="314" t="s">
        <v>571</v>
      </c>
      <c r="F48" s="314" t="s">
        <v>56</v>
      </c>
      <c r="G48" s="314" t="s">
        <v>56</v>
      </c>
      <c r="H48" s="316" t="s">
        <v>626</v>
      </c>
      <c r="I48" s="314" t="s">
        <v>84</v>
      </c>
      <c r="J48" s="141">
        <v>890886</v>
      </c>
    </row>
    <row r="49" spans="2:10" s="107" customFormat="1" ht="15.75">
      <c r="B49" s="107" t="e">
        <f>VLOOKUP(C49,[1]!Companies[#Data],3,FALSE)</f>
        <v>#REF!</v>
      </c>
      <c r="C49" s="316" t="s">
        <v>627</v>
      </c>
      <c r="D49" s="314" t="s">
        <v>617</v>
      </c>
      <c r="E49" s="314" t="s">
        <v>574</v>
      </c>
      <c r="F49" s="314" t="s">
        <v>56</v>
      </c>
      <c r="G49" s="314" t="s">
        <v>56</v>
      </c>
      <c r="H49" s="316" t="s">
        <v>627</v>
      </c>
      <c r="I49" s="314" t="s">
        <v>84</v>
      </c>
      <c r="J49" s="141">
        <v>967</v>
      </c>
    </row>
    <row r="50" spans="2:10" s="107" customFormat="1" ht="15.75">
      <c r="B50" s="107" t="e">
        <f>VLOOKUP(C50,[1]!Companies[#Data],3,FALSE)</f>
        <v>#REF!</v>
      </c>
      <c r="C50" s="316" t="s">
        <v>627</v>
      </c>
      <c r="D50" s="314" t="s">
        <v>617</v>
      </c>
      <c r="E50" s="314" t="s">
        <v>577</v>
      </c>
      <c r="F50" s="314" t="s">
        <v>56</v>
      </c>
      <c r="G50" s="314" t="s">
        <v>56</v>
      </c>
      <c r="H50" s="316" t="s">
        <v>627</v>
      </c>
      <c r="I50" s="314" t="s">
        <v>84</v>
      </c>
      <c r="J50" s="141">
        <v>8003</v>
      </c>
    </row>
    <row r="51" spans="2:10" s="107" customFormat="1" ht="15.75">
      <c r="B51" s="107" t="e">
        <f>VLOOKUP(C51,[1]!Companies[#Data],3,FALSE)</f>
        <v>#REF!</v>
      </c>
      <c r="C51" s="316" t="s">
        <v>627</v>
      </c>
      <c r="D51" s="97" t="s">
        <v>539</v>
      </c>
      <c r="E51" s="314" t="s">
        <v>622</v>
      </c>
      <c r="F51" s="314" t="s">
        <v>56</v>
      </c>
      <c r="G51" s="314" t="s">
        <v>56</v>
      </c>
      <c r="H51" s="316" t="s">
        <v>627</v>
      </c>
      <c r="I51" s="314" t="s">
        <v>84</v>
      </c>
      <c r="J51" s="141">
        <v>4423007</v>
      </c>
    </row>
    <row r="52" spans="2:10" s="107" customFormat="1" ht="15.75">
      <c r="B52" s="107" t="e">
        <f>VLOOKUP(C52,[1]!Companies[#Data],3,FALSE)</f>
        <v>#REF!</v>
      </c>
      <c r="C52" s="316" t="s">
        <v>627</v>
      </c>
      <c r="D52" s="97" t="s">
        <v>539</v>
      </c>
      <c r="E52" s="314" t="s">
        <v>563</v>
      </c>
      <c r="F52" s="314" t="s">
        <v>56</v>
      </c>
      <c r="G52" s="314" t="s">
        <v>56</v>
      </c>
      <c r="H52" s="316" t="s">
        <v>627</v>
      </c>
      <c r="I52" s="314" t="s">
        <v>84</v>
      </c>
      <c r="J52" s="141">
        <v>2776156</v>
      </c>
    </row>
    <row r="53" spans="2:10" s="107" customFormat="1" ht="15.75">
      <c r="B53" s="107" t="e">
        <f>VLOOKUP(C53,[1]!Companies[#Data],3,FALSE)</f>
        <v>#REF!</v>
      </c>
      <c r="C53" s="316" t="s">
        <v>627</v>
      </c>
      <c r="D53" s="97" t="s">
        <v>539</v>
      </c>
      <c r="E53" s="314" t="s">
        <v>564</v>
      </c>
      <c r="F53" s="314" t="s">
        <v>56</v>
      </c>
      <c r="G53" s="314" t="s">
        <v>56</v>
      </c>
      <c r="H53" s="316" t="s">
        <v>627</v>
      </c>
      <c r="I53" s="314" t="s">
        <v>84</v>
      </c>
      <c r="J53" s="141">
        <v>1110462</v>
      </c>
    </row>
    <row r="54" spans="2:10" s="107" customFormat="1" ht="15.75">
      <c r="B54" s="107" t="e">
        <f>VLOOKUP(C54,[1]!Companies[#Data],3,FALSE)</f>
        <v>#REF!</v>
      </c>
      <c r="C54" s="316" t="s">
        <v>627</v>
      </c>
      <c r="D54" s="97" t="s">
        <v>539</v>
      </c>
      <c r="E54" s="314" t="s">
        <v>565</v>
      </c>
      <c r="F54" s="314" t="s">
        <v>56</v>
      </c>
      <c r="G54" s="314" t="s">
        <v>56</v>
      </c>
      <c r="H54" s="316" t="s">
        <v>627</v>
      </c>
      <c r="I54" s="314" t="s">
        <v>84</v>
      </c>
      <c r="J54" s="141">
        <v>1110462</v>
      </c>
    </row>
    <row r="55" spans="2:10" s="107" customFormat="1" ht="15.75">
      <c r="B55" s="107" t="e">
        <f>VLOOKUP(C55,[1]!Companies[#Data],3,FALSE)</f>
        <v>#REF!</v>
      </c>
      <c r="C55" s="316" t="s">
        <v>627</v>
      </c>
      <c r="D55" s="97" t="s">
        <v>539</v>
      </c>
      <c r="E55" s="314" t="s">
        <v>571</v>
      </c>
      <c r="F55" s="314" t="s">
        <v>56</v>
      </c>
      <c r="G55" s="314" t="s">
        <v>56</v>
      </c>
      <c r="H55" s="316" t="s">
        <v>627</v>
      </c>
      <c r="I55" s="314" t="s">
        <v>84</v>
      </c>
      <c r="J55" s="141">
        <v>925385</v>
      </c>
    </row>
    <row r="56" spans="2:10" s="107" customFormat="1" ht="15.75">
      <c r="B56" s="107" t="e">
        <f>VLOOKUP(C56,[1]!Companies[#Data],3,FALSE)</f>
        <v>#REF!</v>
      </c>
      <c r="C56" s="317" t="s">
        <v>628</v>
      </c>
      <c r="D56" s="314" t="s">
        <v>617</v>
      </c>
      <c r="E56" s="314" t="s">
        <v>574</v>
      </c>
      <c r="F56" s="314" t="s">
        <v>56</v>
      </c>
      <c r="G56" s="314" t="s">
        <v>56</v>
      </c>
      <c r="H56" s="317" t="s">
        <v>628</v>
      </c>
      <c r="I56" s="314" t="s">
        <v>84</v>
      </c>
      <c r="J56" s="141">
        <v>1512</v>
      </c>
    </row>
    <row r="57" spans="2:10" s="107" customFormat="1" ht="15.75">
      <c r="B57" s="107" t="e">
        <f>VLOOKUP(C57,[1]!Companies[#Data],3,FALSE)</f>
        <v>#REF!</v>
      </c>
      <c r="C57" s="317" t="s">
        <v>628</v>
      </c>
      <c r="D57" s="314" t="s">
        <v>617</v>
      </c>
      <c r="E57" s="314" t="s">
        <v>577</v>
      </c>
      <c r="F57" s="314" t="s">
        <v>56</v>
      </c>
      <c r="G57" s="314" t="s">
        <v>56</v>
      </c>
      <c r="H57" s="317" t="s">
        <v>628</v>
      </c>
      <c r="I57" s="314" t="s">
        <v>84</v>
      </c>
      <c r="J57" s="141">
        <v>30008</v>
      </c>
    </row>
    <row r="58" spans="2:10" s="107" customFormat="1" ht="15.75">
      <c r="B58" s="107" t="e">
        <f>VLOOKUP(C58,[1]!Companies[#Data],3,FALSE)</f>
        <v>#REF!</v>
      </c>
      <c r="C58" s="317" t="s">
        <v>628</v>
      </c>
      <c r="D58" s="97" t="s">
        <v>539</v>
      </c>
      <c r="E58" s="314" t="s">
        <v>622</v>
      </c>
      <c r="F58" s="314" t="s">
        <v>56</v>
      </c>
      <c r="G58" s="314" t="s">
        <v>56</v>
      </c>
      <c r="H58" s="317" t="s">
        <v>628</v>
      </c>
      <c r="I58" s="314" t="s">
        <v>84</v>
      </c>
      <c r="J58" s="141">
        <v>16413465</v>
      </c>
    </row>
    <row r="59" spans="2:10" s="107" customFormat="1" ht="15.75">
      <c r="B59" s="107" t="e">
        <f>VLOOKUP(C59,[1]!Companies[#Data],3,FALSE)</f>
        <v>#REF!</v>
      </c>
      <c r="C59" s="317" t="s">
        <v>628</v>
      </c>
      <c r="D59" s="97" t="s">
        <v>539</v>
      </c>
      <c r="E59" s="314" t="s">
        <v>563</v>
      </c>
      <c r="F59" s="314" t="s">
        <v>56</v>
      </c>
      <c r="G59" s="314" t="s">
        <v>56</v>
      </c>
      <c r="H59" s="317" t="s">
        <v>628</v>
      </c>
      <c r="I59" s="314" t="s">
        <v>84</v>
      </c>
      <c r="J59" s="141">
        <v>2776156</v>
      </c>
    </row>
    <row r="60" spans="2:10" s="107" customFormat="1" ht="15.75">
      <c r="B60" s="107" t="e">
        <f>VLOOKUP(C60,[1]!Companies[#Data],3,FALSE)</f>
        <v>#REF!</v>
      </c>
      <c r="C60" s="317" t="s">
        <v>628</v>
      </c>
      <c r="D60" s="97" t="s">
        <v>539</v>
      </c>
      <c r="E60" s="314" t="s">
        <v>564</v>
      </c>
      <c r="F60" s="314" t="s">
        <v>56</v>
      </c>
      <c r="G60" s="314" t="s">
        <v>56</v>
      </c>
      <c r="H60" s="317" t="s">
        <v>628</v>
      </c>
      <c r="I60" s="314" t="s">
        <v>84</v>
      </c>
      <c r="J60" s="141">
        <v>1110462</v>
      </c>
    </row>
    <row r="61" spans="2:10" s="107" customFormat="1" ht="15.75">
      <c r="B61" s="107" t="e">
        <f>VLOOKUP(C61,[1]!Companies[#Data],3,FALSE)</f>
        <v>#REF!</v>
      </c>
      <c r="C61" s="317" t="s">
        <v>628</v>
      </c>
      <c r="D61" s="97" t="s">
        <v>539</v>
      </c>
      <c r="E61" s="314" t="s">
        <v>565</v>
      </c>
      <c r="F61" s="314" t="s">
        <v>56</v>
      </c>
      <c r="G61" s="314" t="s">
        <v>56</v>
      </c>
      <c r="H61" s="317" t="s">
        <v>628</v>
      </c>
      <c r="I61" s="314" t="s">
        <v>84</v>
      </c>
      <c r="J61" s="141">
        <v>1110462</v>
      </c>
    </row>
    <row r="62" spans="2:10" s="107" customFormat="1" ht="15.75">
      <c r="B62" s="107" t="e">
        <f>VLOOKUP(C62,[1]!Companies[#Data],3,FALSE)</f>
        <v>#REF!</v>
      </c>
      <c r="C62" s="317" t="s">
        <v>628</v>
      </c>
      <c r="D62" s="97" t="s">
        <v>539</v>
      </c>
      <c r="E62" s="314" t="s">
        <v>571</v>
      </c>
      <c r="F62" s="314" t="s">
        <v>56</v>
      </c>
      <c r="G62" s="314" t="s">
        <v>56</v>
      </c>
      <c r="H62" s="317" t="s">
        <v>628</v>
      </c>
      <c r="I62" s="314" t="s">
        <v>84</v>
      </c>
      <c r="J62" s="141">
        <v>925385</v>
      </c>
    </row>
    <row r="63" spans="2:10" s="107" customFormat="1" ht="15.75">
      <c r="B63" s="107" t="e">
        <f>VLOOKUP(C63,[1]!Companies[#Data],3,FALSE)</f>
        <v>#REF!</v>
      </c>
      <c r="C63" s="316" t="s">
        <v>629</v>
      </c>
      <c r="D63" s="314" t="s">
        <v>617</v>
      </c>
      <c r="E63" s="314" t="s">
        <v>555</v>
      </c>
      <c r="F63" s="314" t="s">
        <v>56</v>
      </c>
      <c r="G63" s="314" t="s">
        <v>56</v>
      </c>
      <c r="H63" s="316" t="s">
        <v>629</v>
      </c>
      <c r="I63" s="314" t="s">
        <v>84</v>
      </c>
      <c r="J63" s="141">
        <v>278283</v>
      </c>
    </row>
    <row r="64" spans="2:10" s="107" customFormat="1" ht="15.75">
      <c r="B64" s="107" t="e">
        <f>VLOOKUP(C64,[1]!Companies[#Data],3,FALSE)</f>
        <v>#REF!</v>
      </c>
      <c r="C64" s="316" t="s">
        <v>629</v>
      </c>
      <c r="D64" s="97" t="s">
        <v>539</v>
      </c>
      <c r="E64" s="314" t="s">
        <v>622</v>
      </c>
      <c r="F64" s="314" t="s">
        <v>56</v>
      </c>
      <c r="G64" s="314" t="s">
        <v>56</v>
      </c>
      <c r="H64" s="316" t="s">
        <v>629</v>
      </c>
      <c r="I64" s="314" t="s">
        <v>84</v>
      </c>
      <c r="J64" s="141">
        <v>2887456</v>
      </c>
    </row>
    <row r="65" spans="2:10" s="107" customFormat="1" ht="15.75">
      <c r="B65" s="107" t="e">
        <f>VLOOKUP(C65,[1]!Companies[#Data],3,FALSE)</f>
        <v>#REF!</v>
      </c>
      <c r="C65" s="318"/>
      <c r="D65" s="97"/>
      <c r="E65" s="314"/>
      <c r="F65" s="314"/>
      <c r="G65" s="314"/>
      <c r="H65" s="318"/>
      <c r="I65" s="314"/>
      <c r="J65" s="141"/>
    </row>
    <row r="66" spans="2:10" s="107" customFormat="1" ht="15.75">
      <c r="B66" s="107" t="e">
        <f>VLOOKUP(C66,[1]!Companies[#Data],3,FALSE)</f>
        <v>#REF!</v>
      </c>
      <c r="C66" s="316" t="s">
        <v>630</v>
      </c>
      <c r="D66" s="314" t="s">
        <v>617</v>
      </c>
      <c r="E66" s="314" t="s">
        <v>548</v>
      </c>
      <c r="F66" s="314" t="s">
        <v>56</v>
      </c>
      <c r="G66" s="314" t="s">
        <v>56</v>
      </c>
      <c r="H66" s="316" t="s">
        <v>630</v>
      </c>
      <c r="I66" s="314" t="s">
        <v>84</v>
      </c>
      <c r="J66" s="141">
        <v>98036630</v>
      </c>
    </row>
    <row r="67" spans="2:10" s="107" customFormat="1" ht="15.75">
      <c r="B67" s="107" t="e">
        <f>VLOOKUP(C67,[1]!Companies[#Data],3,FALSE)</f>
        <v>#REF!</v>
      </c>
      <c r="C67" s="316" t="s">
        <v>630</v>
      </c>
      <c r="D67" s="314" t="s">
        <v>617</v>
      </c>
      <c r="E67" s="314" t="s">
        <v>555</v>
      </c>
      <c r="F67" s="314" t="s">
        <v>56</v>
      </c>
      <c r="G67" s="314" t="s">
        <v>56</v>
      </c>
      <c r="H67" s="316" t="s">
        <v>630</v>
      </c>
      <c r="I67" s="314" t="s">
        <v>84</v>
      </c>
      <c r="J67" s="141">
        <v>2255040</v>
      </c>
    </row>
    <row r="68" spans="2:10" s="107" customFormat="1" ht="15.75">
      <c r="B68" s="107" t="e">
        <f>VLOOKUP(C68,[1]!Companies[#Data],3,FALSE)</f>
        <v>#REF!</v>
      </c>
      <c r="C68" s="319" t="s">
        <v>631</v>
      </c>
      <c r="D68" s="314" t="s">
        <v>617</v>
      </c>
      <c r="E68" s="314" t="s">
        <v>555</v>
      </c>
      <c r="F68" s="314" t="s">
        <v>56</v>
      </c>
      <c r="G68" s="314" t="s">
        <v>56</v>
      </c>
      <c r="H68" s="319" t="s">
        <v>631</v>
      </c>
      <c r="I68" s="314" t="s">
        <v>84</v>
      </c>
      <c r="J68" s="141">
        <v>1317</v>
      </c>
    </row>
    <row r="69" spans="2:10" s="107" customFormat="1" ht="15.75">
      <c r="B69" s="107" t="e">
        <f>VLOOKUP(C69,[1]!Companies[#Data],3,FALSE)</f>
        <v>#REF!</v>
      </c>
      <c r="C69" s="319" t="s">
        <v>631</v>
      </c>
      <c r="D69" s="97" t="s">
        <v>539</v>
      </c>
      <c r="E69" s="314" t="s">
        <v>545</v>
      </c>
      <c r="F69" s="314" t="s">
        <v>56</v>
      </c>
      <c r="G69" s="314" t="s">
        <v>56</v>
      </c>
      <c r="H69" s="319" t="s">
        <v>631</v>
      </c>
      <c r="I69" s="314" t="s">
        <v>84</v>
      </c>
      <c r="J69" s="141"/>
    </row>
    <row r="70" spans="2:10" s="107" customFormat="1" ht="15.75">
      <c r="B70" s="107" t="e">
        <f>VLOOKUP(C70,[1]!Companies[#Data],3,FALSE)</f>
        <v>#REF!</v>
      </c>
      <c r="C70" s="317" t="s">
        <v>388</v>
      </c>
      <c r="D70" s="314" t="s">
        <v>617</v>
      </c>
      <c r="E70" s="314" t="s">
        <v>618</v>
      </c>
      <c r="F70" s="314" t="s">
        <v>56</v>
      </c>
      <c r="G70" s="314" t="s">
        <v>56</v>
      </c>
      <c r="H70" s="317" t="s">
        <v>388</v>
      </c>
      <c r="I70" s="314" t="s">
        <v>84</v>
      </c>
      <c r="J70" s="141">
        <v>206584881</v>
      </c>
    </row>
    <row r="71" spans="2:10" s="107" customFormat="1" ht="15.75">
      <c r="B71" s="107" t="e">
        <f>VLOOKUP(C71,[1]!Companies[#Data],3,FALSE)</f>
        <v>#REF!</v>
      </c>
      <c r="C71" s="317" t="s">
        <v>388</v>
      </c>
      <c r="D71" s="314" t="s">
        <v>617</v>
      </c>
      <c r="E71" s="314" t="s">
        <v>542</v>
      </c>
      <c r="F71" s="314" t="s">
        <v>56</v>
      </c>
      <c r="G71" s="314" t="s">
        <v>56</v>
      </c>
      <c r="H71" s="317" t="s">
        <v>388</v>
      </c>
      <c r="I71" s="314" t="s">
        <v>84</v>
      </c>
      <c r="J71" s="141"/>
    </row>
    <row r="72" spans="2:10" s="107" customFormat="1" ht="15.75">
      <c r="B72" s="107" t="e">
        <f>VLOOKUP(C72,[1]!Companies[#Data],3,FALSE)</f>
        <v>#REF!</v>
      </c>
      <c r="C72" s="317" t="s">
        <v>388</v>
      </c>
      <c r="D72" s="314" t="s">
        <v>617</v>
      </c>
      <c r="E72" s="314" t="s">
        <v>554</v>
      </c>
      <c r="F72" s="314" t="s">
        <v>56</v>
      </c>
      <c r="G72" s="314" t="s">
        <v>56</v>
      </c>
      <c r="H72" s="317" t="s">
        <v>388</v>
      </c>
      <c r="I72" s="314" t="s">
        <v>84</v>
      </c>
      <c r="J72" s="141">
        <v>6689824</v>
      </c>
    </row>
    <row r="73" spans="2:10" s="107" customFormat="1" ht="15.75">
      <c r="B73" s="107" t="e">
        <f>VLOOKUP(C73,[1]!Companies[#Data],3,FALSE)</f>
        <v>#REF!</v>
      </c>
      <c r="C73" s="317" t="s">
        <v>388</v>
      </c>
      <c r="D73" s="314" t="s">
        <v>617</v>
      </c>
      <c r="E73" s="314" t="s">
        <v>555</v>
      </c>
      <c r="F73" s="314" t="s">
        <v>56</v>
      </c>
      <c r="G73" s="314" t="s">
        <v>56</v>
      </c>
      <c r="H73" s="317" t="s">
        <v>388</v>
      </c>
      <c r="I73" s="314" t="s">
        <v>84</v>
      </c>
      <c r="J73" s="141">
        <v>23983674</v>
      </c>
    </row>
    <row r="74" spans="2:10" s="107" customFormat="1" ht="15.75">
      <c r="B74" s="107" t="e">
        <f>VLOOKUP(C74,[1]!Companies[#Data],3,FALSE)</f>
        <v>#REF!</v>
      </c>
      <c r="C74" s="317" t="s">
        <v>388</v>
      </c>
      <c r="D74" s="314" t="s">
        <v>617</v>
      </c>
      <c r="E74" s="314" t="s">
        <v>576</v>
      </c>
      <c r="F74" s="314" t="s">
        <v>56</v>
      </c>
      <c r="G74" s="314" t="s">
        <v>56</v>
      </c>
      <c r="H74" s="317" t="s">
        <v>388</v>
      </c>
      <c r="I74" s="314" t="s">
        <v>84</v>
      </c>
      <c r="J74" s="141">
        <v>16073649</v>
      </c>
    </row>
    <row r="75" spans="2:10" s="107" customFormat="1" ht="15.75">
      <c r="B75" s="107" t="e">
        <f>VLOOKUP(C75,[1]!Companies[#Data],3,FALSE)</f>
        <v>#REF!</v>
      </c>
      <c r="C75" s="317" t="s">
        <v>388</v>
      </c>
      <c r="D75" s="97" t="s">
        <v>539</v>
      </c>
      <c r="E75" s="315" t="s">
        <v>541</v>
      </c>
      <c r="F75" s="314" t="s">
        <v>56</v>
      </c>
      <c r="G75" s="314" t="s">
        <v>56</v>
      </c>
      <c r="H75" s="317" t="s">
        <v>388</v>
      </c>
      <c r="I75" s="314" t="s">
        <v>84</v>
      </c>
      <c r="J75" s="141">
        <v>1011026820</v>
      </c>
    </row>
    <row r="76" spans="2:10" s="107" customFormat="1" ht="15.75">
      <c r="B76" s="107" t="e">
        <f>VLOOKUP(C76,[1]!Companies[#Data],3,FALSE)</f>
        <v>#REF!</v>
      </c>
      <c r="C76" s="317" t="s">
        <v>388</v>
      </c>
      <c r="D76" s="97" t="s">
        <v>539</v>
      </c>
      <c r="E76" s="314" t="s">
        <v>567</v>
      </c>
      <c r="F76" s="314" t="s">
        <v>56</v>
      </c>
      <c r="G76" s="314" t="s">
        <v>56</v>
      </c>
      <c r="H76" s="317" t="s">
        <v>388</v>
      </c>
      <c r="I76" s="314" t="s">
        <v>84</v>
      </c>
      <c r="J76" s="141">
        <v>715822</v>
      </c>
    </row>
    <row r="77" spans="2:10" s="107" customFormat="1" ht="15.75">
      <c r="B77" s="107" t="e">
        <f>VLOOKUP(C77,[1]!Companies[#Data],3,FALSE)</f>
        <v>#REF!</v>
      </c>
      <c r="C77" s="317" t="s">
        <v>388</v>
      </c>
      <c r="D77" s="97" t="s">
        <v>539</v>
      </c>
      <c r="E77" s="314" t="s">
        <v>553</v>
      </c>
      <c r="F77" s="314" t="s">
        <v>56</v>
      </c>
      <c r="G77" s="314" t="s">
        <v>56</v>
      </c>
      <c r="H77" s="317" t="s">
        <v>388</v>
      </c>
      <c r="I77" s="314" t="s">
        <v>84</v>
      </c>
      <c r="J77" s="141">
        <v>23478434</v>
      </c>
    </row>
    <row r="78" spans="2:10" s="107" customFormat="1" ht="15.75">
      <c r="B78" s="107" t="e">
        <f>VLOOKUP(C78,[1]!Companies[#Data],3,FALSE)</f>
        <v>#REF!</v>
      </c>
      <c r="C78" s="317" t="s">
        <v>388</v>
      </c>
      <c r="D78" s="97" t="s">
        <v>539</v>
      </c>
      <c r="E78" s="314" t="s">
        <v>561</v>
      </c>
      <c r="F78" s="314" t="s">
        <v>56</v>
      </c>
      <c r="G78" s="314" t="s">
        <v>56</v>
      </c>
      <c r="H78" s="317" t="s">
        <v>388</v>
      </c>
      <c r="I78" s="314" t="s">
        <v>84</v>
      </c>
      <c r="J78" s="141">
        <v>57074636</v>
      </c>
    </row>
    <row r="79" spans="2:10" s="107" customFormat="1" ht="15.75">
      <c r="B79" s="107" t="e">
        <f>VLOOKUP(C79,[1]!Companies[#Data],3,FALSE)</f>
        <v>#REF!</v>
      </c>
      <c r="C79" s="320" t="s">
        <v>632</v>
      </c>
      <c r="D79" s="314" t="s">
        <v>617</v>
      </c>
      <c r="E79" s="314" t="s">
        <v>555</v>
      </c>
      <c r="F79" s="314" t="s">
        <v>56</v>
      </c>
      <c r="G79" s="314" t="s">
        <v>56</v>
      </c>
      <c r="H79" s="320" t="s">
        <v>632</v>
      </c>
      <c r="I79" s="314" t="s">
        <v>84</v>
      </c>
      <c r="J79" s="141">
        <v>1163</v>
      </c>
    </row>
    <row r="80" spans="2:10" s="107" customFormat="1" ht="15.75">
      <c r="B80" s="107" t="e">
        <f>VLOOKUP(C80,[1]!Companies[#Data],3,FALSE)</f>
        <v>#REF!</v>
      </c>
      <c r="C80" s="320" t="s">
        <v>632</v>
      </c>
      <c r="D80" s="97" t="s">
        <v>539</v>
      </c>
      <c r="E80" s="314" t="s">
        <v>622</v>
      </c>
      <c r="F80" s="314" t="s">
        <v>56</v>
      </c>
      <c r="G80" s="314" t="s">
        <v>56</v>
      </c>
      <c r="H80" s="320" t="s">
        <v>632</v>
      </c>
      <c r="I80" s="314" t="s">
        <v>84</v>
      </c>
      <c r="J80" s="141">
        <v>311155</v>
      </c>
    </row>
    <row r="81" spans="2:10" s="107" customFormat="1" ht="15.75">
      <c r="B81" s="107" t="e">
        <f>VLOOKUP(C81,[1]!Companies[#Data],3,FALSE)</f>
        <v>#REF!</v>
      </c>
      <c r="C81" s="320" t="s">
        <v>632</v>
      </c>
      <c r="D81" s="97" t="s">
        <v>539</v>
      </c>
      <c r="E81" s="314" t="s">
        <v>563</v>
      </c>
      <c r="F81" s="314" t="s">
        <v>56</v>
      </c>
      <c r="G81" s="314" t="s">
        <v>56</v>
      </c>
      <c r="H81" s="320" t="s">
        <v>632</v>
      </c>
      <c r="I81" s="314" t="s">
        <v>84</v>
      </c>
      <c r="J81" s="141">
        <v>5150702</v>
      </c>
    </row>
    <row r="82" spans="2:10" s="107" customFormat="1" ht="15.75">
      <c r="B82" s="107" t="e">
        <f>VLOOKUP(C82,[1]!Companies[#Data],3,FALSE)</f>
        <v>#REF!</v>
      </c>
      <c r="C82" s="320" t="s">
        <v>632</v>
      </c>
      <c r="D82" s="97" t="s">
        <v>539</v>
      </c>
      <c r="E82" s="314" t="s">
        <v>564</v>
      </c>
      <c r="F82" s="314" t="s">
        <v>56</v>
      </c>
      <c r="G82" s="314" t="s">
        <v>56</v>
      </c>
      <c r="H82" s="320" t="s">
        <v>632</v>
      </c>
      <c r="I82" s="314" t="s">
        <v>84</v>
      </c>
      <c r="J82" s="141">
        <v>2575352</v>
      </c>
    </row>
    <row r="83" spans="2:10" s="107" customFormat="1" ht="15.75">
      <c r="B83" s="107" t="e">
        <f>VLOOKUP(C83,[1]!Companies[#Data],3,FALSE)</f>
        <v>#REF!</v>
      </c>
      <c r="C83" s="320" t="s">
        <v>632</v>
      </c>
      <c r="D83" s="97" t="s">
        <v>539</v>
      </c>
      <c r="E83" s="314" t="s">
        <v>565</v>
      </c>
      <c r="F83" s="314" t="s">
        <v>56</v>
      </c>
      <c r="G83" s="314" t="s">
        <v>56</v>
      </c>
      <c r="H83" s="320" t="s">
        <v>632</v>
      </c>
      <c r="I83" s="314" t="s">
        <v>84</v>
      </c>
      <c r="J83" s="141">
        <v>2575352</v>
      </c>
    </row>
    <row r="84" spans="2:10" s="107" customFormat="1" ht="15.75">
      <c r="B84" s="107" t="e">
        <f>VLOOKUP(C84,[1]!Companies[#Data],3,FALSE)</f>
        <v>#REF!</v>
      </c>
      <c r="C84" s="321"/>
      <c r="D84" s="97"/>
      <c r="E84" s="314"/>
      <c r="F84" s="314"/>
      <c r="G84" s="314"/>
      <c r="H84" s="321"/>
      <c r="I84" s="314"/>
      <c r="J84" s="141"/>
    </row>
    <row r="85" spans="2:10" s="107" customFormat="1" ht="15.75">
      <c r="B85" s="107" t="e">
        <f>VLOOKUP(C85,[1]!Companies[#Data],3,FALSE)</f>
        <v>#REF!</v>
      </c>
      <c r="C85" s="322" t="s">
        <v>633</v>
      </c>
      <c r="D85" s="314" t="s">
        <v>617</v>
      </c>
      <c r="E85" s="314" t="s">
        <v>555</v>
      </c>
      <c r="F85" s="314" t="s">
        <v>56</v>
      </c>
      <c r="G85" s="314" t="s">
        <v>56</v>
      </c>
      <c r="H85" s="322" t="s">
        <v>633</v>
      </c>
      <c r="I85" s="314" t="s">
        <v>84</v>
      </c>
      <c r="J85" s="141">
        <v>1419795</v>
      </c>
    </row>
    <row r="86" spans="2:10" s="107" customFormat="1" ht="15.75">
      <c r="B86" s="107" t="e">
        <f>VLOOKUP(C86,[1]!Companies[#Data],3,FALSE)</f>
        <v>#REF!</v>
      </c>
      <c r="C86" s="322" t="s">
        <v>633</v>
      </c>
      <c r="D86" s="314" t="s">
        <v>617</v>
      </c>
      <c r="E86" s="314" t="s">
        <v>576</v>
      </c>
      <c r="F86" s="314" t="s">
        <v>56</v>
      </c>
      <c r="G86" s="114" t="s">
        <v>56</v>
      </c>
      <c r="H86" s="322" t="s">
        <v>633</v>
      </c>
      <c r="I86" s="314" t="s">
        <v>84</v>
      </c>
      <c r="J86" s="141">
        <v>289002</v>
      </c>
    </row>
    <row r="87" spans="2:10" s="107" customFormat="1" ht="15.75">
      <c r="B87" s="107" t="e">
        <f>VLOOKUP(C87,[1]!Companies[#Data],3,FALSE)</f>
        <v>#REF!</v>
      </c>
      <c r="C87" s="322" t="s">
        <v>633</v>
      </c>
      <c r="D87" s="314" t="s">
        <v>617</v>
      </c>
      <c r="E87" s="314" t="s">
        <v>574</v>
      </c>
      <c r="F87" s="314" t="s">
        <v>56</v>
      </c>
      <c r="G87" s="314" t="s">
        <v>56</v>
      </c>
      <c r="H87" s="322" t="s">
        <v>633</v>
      </c>
      <c r="I87" s="314" t="s">
        <v>84</v>
      </c>
      <c r="J87" s="141">
        <v>28137</v>
      </c>
    </row>
    <row r="88" spans="2:10" s="107" customFormat="1" ht="15.75">
      <c r="B88" s="107" t="e">
        <f>VLOOKUP(C88,[1]!Companies[#Data],3,FALSE)</f>
        <v>#REF!</v>
      </c>
      <c r="C88" s="322" t="s">
        <v>633</v>
      </c>
      <c r="D88" s="314" t="s">
        <v>617</v>
      </c>
      <c r="E88" s="314" t="s">
        <v>577</v>
      </c>
      <c r="F88" s="314" t="s">
        <v>56</v>
      </c>
      <c r="G88" s="314" t="s">
        <v>56</v>
      </c>
      <c r="H88" s="322" t="s">
        <v>633</v>
      </c>
      <c r="I88" s="314" t="s">
        <v>84</v>
      </c>
      <c r="J88" s="141">
        <v>72250</v>
      </c>
    </row>
    <row r="89" spans="2:10" s="107" customFormat="1" ht="15.75">
      <c r="B89" s="107" t="e">
        <f>VLOOKUP(C89,[1]!Companies[#Data],3,FALSE)</f>
        <v>#REF!</v>
      </c>
      <c r="C89" s="322" t="s">
        <v>633</v>
      </c>
      <c r="D89" s="97" t="s">
        <v>539</v>
      </c>
      <c r="E89" s="314" t="s">
        <v>622</v>
      </c>
      <c r="F89" s="314" t="s">
        <v>56</v>
      </c>
      <c r="G89" s="314" t="s">
        <v>56</v>
      </c>
      <c r="H89" s="322" t="s">
        <v>633</v>
      </c>
      <c r="I89" s="314" t="s">
        <v>84</v>
      </c>
      <c r="J89" s="141">
        <v>362115</v>
      </c>
    </row>
    <row r="90" spans="2:10" s="107" customFormat="1" ht="15.75">
      <c r="B90" s="107" t="e">
        <f>VLOOKUP(C90,[1]!Companies[#Data],3,FALSE)</f>
        <v>#REF!</v>
      </c>
      <c r="C90" s="322" t="s">
        <v>633</v>
      </c>
      <c r="D90" s="97" t="s">
        <v>539</v>
      </c>
      <c r="E90" s="314" t="s">
        <v>538</v>
      </c>
      <c r="F90" s="314" t="s">
        <v>56</v>
      </c>
      <c r="G90" s="314" t="s">
        <v>56</v>
      </c>
      <c r="H90" s="322" t="s">
        <v>633</v>
      </c>
      <c r="I90" s="314" t="s">
        <v>84</v>
      </c>
      <c r="J90" s="141">
        <v>87660504</v>
      </c>
    </row>
    <row r="91" spans="2:10" s="107" customFormat="1" ht="15.75">
      <c r="B91" s="107" t="e">
        <f>VLOOKUP(C91,[1]!Companies[#Data],3,FALSE)</f>
        <v>#REF!</v>
      </c>
      <c r="C91" s="322" t="s">
        <v>633</v>
      </c>
      <c r="D91" s="97" t="s">
        <v>539</v>
      </c>
      <c r="E91" s="314" t="s">
        <v>563</v>
      </c>
      <c r="F91" s="314" t="s">
        <v>56</v>
      </c>
      <c r="G91" s="314" t="s">
        <v>56</v>
      </c>
      <c r="H91" s="322" t="s">
        <v>633</v>
      </c>
      <c r="I91" s="314" t="s">
        <v>84</v>
      </c>
      <c r="J91" s="141">
        <v>3239332</v>
      </c>
    </row>
    <row r="92" spans="2:10" s="107" customFormat="1" ht="15.75">
      <c r="B92" s="107" t="e">
        <f>VLOOKUP(C92,[1]!Companies[#Data],3,FALSE)</f>
        <v>#REF!</v>
      </c>
      <c r="C92" s="322" t="s">
        <v>633</v>
      </c>
      <c r="D92" s="97" t="s">
        <v>539</v>
      </c>
      <c r="E92" s="314" t="s">
        <v>564</v>
      </c>
      <c r="F92" s="314" t="s">
        <v>56</v>
      </c>
      <c r="G92" s="314" t="s">
        <v>56</v>
      </c>
      <c r="H92" s="322" t="s">
        <v>633</v>
      </c>
      <c r="I92" s="314" t="s">
        <v>84</v>
      </c>
      <c r="J92" s="141">
        <v>1706440</v>
      </c>
    </row>
    <row r="93" spans="2:10" s="107" customFormat="1" ht="15.75">
      <c r="B93" s="107" t="e">
        <f>VLOOKUP(C93,[1]!Companies[#Data],3,FALSE)</f>
        <v>#REF!</v>
      </c>
      <c r="C93" s="322" t="s">
        <v>633</v>
      </c>
      <c r="D93" s="97" t="s">
        <v>539</v>
      </c>
      <c r="E93" s="314" t="s">
        <v>565</v>
      </c>
      <c r="F93" s="314" t="s">
        <v>56</v>
      </c>
      <c r="G93" s="314" t="s">
        <v>56</v>
      </c>
      <c r="H93" s="322" t="s">
        <v>633</v>
      </c>
      <c r="I93" s="314" t="s">
        <v>84</v>
      </c>
      <c r="J93" s="141">
        <v>1706440</v>
      </c>
    </row>
    <row r="94" spans="2:10" s="107" customFormat="1" ht="15.75">
      <c r="B94" s="107" t="e">
        <f>VLOOKUP(C94,[1]!Companies[#Data],3,FALSE)</f>
        <v>#REF!</v>
      </c>
      <c r="C94" s="322" t="s">
        <v>633</v>
      </c>
      <c r="D94" s="97" t="s">
        <v>539</v>
      </c>
      <c r="E94" s="314" t="s">
        <v>571</v>
      </c>
      <c r="F94" s="314" t="s">
        <v>56</v>
      </c>
      <c r="G94" s="314" t="s">
        <v>56</v>
      </c>
      <c r="H94" s="322" t="s">
        <v>633</v>
      </c>
      <c r="I94" s="314" t="s">
        <v>84</v>
      </c>
      <c r="J94" s="141">
        <v>168958</v>
      </c>
    </row>
    <row r="95" spans="2:10" s="107" customFormat="1" ht="15.75">
      <c r="B95" s="107" t="e">
        <f>VLOOKUP(C95,[1]!Companies[#Data],3,FALSE)</f>
        <v>#REF!</v>
      </c>
      <c r="C95" s="321"/>
      <c r="D95" s="97"/>
      <c r="E95" s="314"/>
      <c r="F95" s="314"/>
      <c r="G95" s="314"/>
      <c r="H95" s="321"/>
      <c r="I95" s="314"/>
      <c r="J95" s="141"/>
    </row>
    <row r="96" spans="2:10" s="107" customFormat="1" ht="15.75">
      <c r="B96" s="107" t="e">
        <f>VLOOKUP(C96,[1]!Companies[#Data],3,FALSE)</f>
        <v>#REF!</v>
      </c>
      <c r="C96" s="316" t="s">
        <v>634</v>
      </c>
      <c r="D96" s="314" t="s">
        <v>617</v>
      </c>
      <c r="E96" s="314" t="s">
        <v>618</v>
      </c>
      <c r="F96" s="314" t="s">
        <v>56</v>
      </c>
      <c r="G96" s="314" t="s">
        <v>56</v>
      </c>
      <c r="H96" s="316" t="s">
        <v>634</v>
      </c>
      <c r="I96" s="314" t="s">
        <v>84</v>
      </c>
      <c r="J96" s="141">
        <v>9392</v>
      </c>
    </row>
    <row r="97" spans="2:10" s="107" customFormat="1" ht="15.75">
      <c r="B97" s="107" t="e">
        <f>VLOOKUP(C97,[1]!Companies[#Data],3,FALSE)</f>
        <v>#REF!</v>
      </c>
      <c r="C97" s="316" t="s">
        <v>634</v>
      </c>
      <c r="D97" s="314" t="s">
        <v>617</v>
      </c>
      <c r="E97" s="314" t="s">
        <v>542</v>
      </c>
      <c r="F97" s="314" t="s">
        <v>56</v>
      </c>
      <c r="G97" s="314" t="s">
        <v>56</v>
      </c>
      <c r="H97" s="316" t="s">
        <v>634</v>
      </c>
      <c r="I97" s="314" t="s">
        <v>84</v>
      </c>
      <c r="J97" s="141">
        <v>31505118</v>
      </c>
    </row>
    <row r="98" spans="2:10" s="107" customFormat="1" ht="15.75">
      <c r="B98" s="107" t="e">
        <f>VLOOKUP(C98,[1]!Companies[#Data],3,FALSE)</f>
        <v>#REF!</v>
      </c>
      <c r="C98" s="316" t="s">
        <v>634</v>
      </c>
      <c r="D98" s="314" t="s">
        <v>617</v>
      </c>
      <c r="E98" s="314" t="s">
        <v>554</v>
      </c>
      <c r="F98" s="314" t="s">
        <v>56</v>
      </c>
      <c r="G98" s="314" t="s">
        <v>56</v>
      </c>
      <c r="H98" s="316" t="s">
        <v>634</v>
      </c>
      <c r="I98" s="314" t="s">
        <v>84</v>
      </c>
      <c r="J98" s="141">
        <v>11485484</v>
      </c>
    </row>
    <row r="99" spans="2:10" s="107" customFormat="1" ht="15.75">
      <c r="B99" s="107" t="e">
        <f>VLOOKUP(C99,[1]!Companies[#Data],3,FALSE)</f>
        <v>#REF!</v>
      </c>
      <c r="C99" s="316" t="s">
        <v>634</v>
      </c>
      <c r="D99" s="314" t="s">
        <v>617</v>
      </c>
      <c r="E99" s="314" t="s">
        <v>555</v>
      </c>
      <c r="F99" s="314" t="s">
        <v>56</v>
      </c>
      <c r="G99" s="314" t="s">
        <v>56</v>
      </c>
      <c r="H99" s="316" t="s">
        <v>634</v>
      </c>
      <c r="I99" s="314" t="s">
        <v>84</v>
      </c>
      <c r="J99" s="141">
        <v>2007599</v>
      </c>
    </row>
    <row r="100" spans="2:10" s="107" customFormat="1" ht="15.75">
      <c r="B100" s="107" t="e">
        <f>VLOOKUP(C100,[1]!Companies[#Data],3,FALSE)</f>
        <v>#REF!</v>
      </c>
      <c r="C100" s="316" t="s">
        <v>634</v>
      </c>
      <c r="D100" s="314" t="s">
        <v>539</v>
      </c>
      <c r="E100" s="325" t="s">
        <v>567</v>
      </c>
      <c r="F100" s="314" t="s">
        <v>56</v>
      </c>
      <c r="G100" s="114" t="s">
        <v>56</v>
      </c>
      <c r="H100" s="316" t="s">
        <v>634</v>
      </c>
      <c r="I100" s="314" t="s">
        <v>84</v>
      </c>
      <c r="J100" s="141">
        <v>92883</v>
      </c>
    </row>
    <row r="101" spans="2:10" s="107" customFormat="1" ht="15.75">
      <c r="B101" s="107" t="e">
        <f>VLOOKUP(C101,[1]!Companies[#Data],3,FALSE)</f>
        <v>#REF!</v>
      </c>
      <c r="C101" s="316" t="s">
        <v>634</v>
      </c>
      <c r="D101" s="97" t="s">
        <v>539</v>
      </c>
      <c r="E101" s="314" t="s">
        <v>622</v>
      </c>
      <c r="F101" s="314" t="s">
        <v>56</v>
      </c>
      <c r="G101" s="314" t="s">
        <v>56</v>
      </c>
      <c r="H101" s="316" t="s">
        <v>634</v>
      </c>
      <c r="I101" s="314" t="s">
        <v>84</v>
      </c>
      <c r="J101" s="141">
        <v>265742</v>
      </c>
    </row>
    <row r="102" spans="2:10" s="107" customFormat="1" ht="15.75">
      <c r="B102" s="107" t="e">
        <f>VLOOKUP(C102,[1]!Companies[#Data],3,FALSE)</f>
        <v>#REF!</v>
      </c>
      <c r="C102" s="316" t="s">
        <v>634</v>
      </c>
      <c r="D102" s="97" t="s">
        <v>539</v>
      </c>
      <c r="E102" s="314" t="s">
        <v>538</v>
      </c>
      <c r="F102" s="314" t="s">
        <v>56</v>
      </c>
      <c r="G102" s="314" t="s">
        <v>56</v>
      </c>
      <c r="H102" s="316" t="s">
        <v>634</v>
      </c>
      <c r="I102" s="314" t="s">
        <v>84</v>
      </c>
      <c r="J102" s="141">
        <v>221773894</v>
      </c>
    </row>
    <row r="103" spans="2:10" s="107" customFormat="1" ht="15.75">
      <c r="B103" s="107" t="e">
        <f>VLOOKUP(C103,[1]!Companies[#Data],3,FALSE)</f>
        <v>#REF!</v>
      </c>
      <c r="C103" s="316" t="s">
        <v>634</v>
      </c>
      <c r="D103" s="97" t="s">
        <v>539</v>
      </c>
      <c r="E103" s="314" t="s">
        <v>563</v>
      </c>
      <c r="F103" s="314" t="s">
        <v>56</v>
      </c>
      <c r="G103" s="314" t="s">
        <v>56</v>
      </c>
      <c r="H103" s="316" t="s">
        <v>634</v>
      </c>
      <c r="I103" s="314" t="s">
        <v>84</v>
      </c>
      <c r="J103" s="141">
        <v>5477480</v>
      </c>
    </row>
    <row r="104" spans="2:10" s="107" customFormat="1" ht="15.75">
      <c r="B104" s="107" t="e">
        <f>VLOOKUP(C104,[1]!Companies[#Data],3,FALSE)</f>
        <v>#REF!</v>
      </c>
      <c r="C104" s="316" t="s">
        <v>634</v>
      </c>
      <c r="D104" s="97" t="s">
        <v>539</v>
      </c>
      <c r="E104" s="314" t="s">
        <v>564</v>
      </c>
      <c r="F104" s="314" t="s">
        <v>56</v>
      </c>
      <c r="G104" s="314" t="s">
        <v>56</v>
      </c>
      <c r="H104" s="316" t="s">
        <v>634</v>
      </c>
      <c r="I104" s="314" t="s">
        <v>84</v>
      </c>
      <c r="J104" s="141">
        <v>3012614</v>
      </c>
    </row>
    <row r="105" spans="2:10" s="107" customFormat="1" ht="15.75">
      <c r="B105" s="107" t="e">
        <f>VLOOKUP(C105,[1]!Companies[#Data],3,FALSE)</f>
        <v>#REF!</v>
      </c>
      <c r="C105" s="316" t="s">
        <v>634</v>
      </c>
      <c r="D105" s="97" t="s">
        <v>539</v>
      </c>
      <c r="E105" s="314" t="s">
        <v>565</v>
      </c>
      <c r="F105" s="314" t="s">
        <v>56</v>
      </c>
      <c r="G105" s="314" t="s">
        <v>56</v>
      </c>
      <c r="H105" s="316" t="s">
        <v>634</v>
      </c>
      <c r="I105" s="314" t="s">
        <v>84</v>
      </c>
      <c r="J105" s="141">
        <v>3012614</v>
      </c>
    </row>
    <row r="106" spans="2:10" s="107" customFormat="1" ht="15.75">
      <c r="B106" s="107" t="e">
        <f>VLOOKUP(C106,[1]!Companies[#Data],3,FALSE)</f>
        <v>#REF!</v>
      </c>
      <c r="C106" s="316" t="s">
        <v>635</v>
      </c>
      <c r="D106" s="314" t="s">
        <v>617</v>
      </c>
      <c r="E106" s="314" t="s">
        <v>542</v>
      </c>
      <c r="F106" s="314" t="s">
        <v>56</v>
      </c>
      <c r="G106" s="314" t="s">
        <v>56</v>
      </c>
      <c r="H106" s="316" t="s">
        <v>635</v>
      </c>
      <c r="I106" s="314" t="s">
        <v>84</v>
      </c>
      <c r="J106" s="141">
        <v>120277935</v>
      </c>
    </row>
    <row r="107" spans="2:10" s="107" customFormat="1" ht="15.75">
      <c r="B107" s="107" t="e">
        <f>VLOOKUP(C107,[1]!Companies[#Data],3,FALSE)</f>
        <v>#REF!</v>
      </c>
      <c r="C107" s="316" t="s">
        <v>635</v>
      </c>
      <c r="D107" s="314" t="s">
        <v>617</v>
      </c>
      <c r="E107" s="314" t="s">
        <v>554</v>
      </c>
      <c r="F107" s="314" t="s">
        <v>56</v>
      </c>
      <c r="G107" s="314" t="s">
        <v>56</v>
      </c>
      <c r="H107" s="316" t="s">
        <v>635</v>
      </c>
      <c r="I107" s="314" t="s">
        <v>84</v>
      </c>
      <c r="J107" s="141">
        <v>14127212</v>
      </c>
    </row>
    <row r="108" spans="2:10" s="107" customFormat="1" ht="15.75">
      <c r="B108" s="107" t="e">
        <f>VLOOKUP(C108,[1]!Companies[#Data],3,FALSE)</f>
        <v>#REF!</v>
      </c>
      <c r="C108" s="316" t="s">
        <v>635</v>
      </c>
      <c r="D108" s="314" t="s">
        <v>617</v>
      </c>
      <c r="E108" s="314" t="s">
        <v>555</v>
      </c>
      <c r="F108" s="314" t="s">
        <v>56</v>
      </c>
      <c r="G108" s="314" t="s">
        <v>56</v>
      </c>
      <c r="H108" s="316" t="s">
        <v>635</v>
      </c>
      <c r="I108" s="314" t="s">
        <v>84</v>
      </c>
      <c r="J108" s="141">
        <v>1452173</v>
      </c>
    </row>
    <row r="109" spans="2:10" s="107" customFormat="1" ht="15.75">
      <c r="B109" s="107" t="e">
        <f>VLOOKUP(C109,[1]!Companies[#Data],3,FALSE)</f>
        <v>#REF!</v>
      </c>
      <c r="C109" s="316" t="s">
        <v>635</v>
      </c>
      <c r="D109" s="314" t="s">
        <v>617</v>
      </c>
      <c r="E109" s="314" t="s">
        <v>569</v>
      </c>
      <c r="F109" s="314" t="s">
        <v>56</v>
      </c>
      <c r="G109" s="314" t="s">
        <v>56</v>
      </c>
      <c r="H109" s="316" t="s">
        <v>635</v>
      </c>
      <c r="I109" s="314" t="s">
        <v>84</v>
      </c>
      <c r="J109" s="141">
        <v>50734000</v>
      </c>
    </row>
    <row r="110" spans="2:10" s="107" customFormat="1" ht="15.75">
      <c r="B110" s="107" t="e">
        <f>VLOOKUP(C110,[1]!Companies[#Data],3,FALSE)</f>
        <v>#REF!</v>
      </c>
      <c r="C110" s="316" t="s">
        <v>635</v>
      </c>
      <c r="D110" s="314" t="s">
        <v>617</v>
      </c>
      <c r="E110" s="314" t="s">
        <v>574</v>
      </c>
      <c r="F110" s="314" t="s">
        <v>56</v>
      </c>
      <c r="G110" s="114" t="s">
        <v>63</v>
      </c>
      <c r="H110" s="316" t="s">
        <v>635</v>
      </c>
      <c r="I110" s="314" t="s">
        <v>84</v>
      </c>
      <c r="J110" s="141">
        <v>672</v>
      </c>
    </row>
    <row r="111" spans="2:10" s="107" customFormat="1" ht="15.75">
      <c r="B111" s="107" t="e">
        <f>VLOOKUP(C111,[1]!Companies[#Data],3,FALSE)</f>
        <v>#REF!</v>
      </c>
      <c r="C111" s="316" t="s">
        <v>635</v>
      </c>
      <c r="D111" s="314" t="s">
        <v>617</v>
      </c>
      <c r="E111" s="314" t="s">
        <v>577</v>
      </c>
      <c r="F111" s="314" t="s">
        <v>56</v>
      </c>
      <c r="G111" s="114" t="s">
        <v>63</v>
      </c>
      <c r="H111" s="316" t="s">
        <v>635</v>
      </c>
      <c r="I111" s="314" t="s">
        <v>84</v>
      </c>
      <c r="J111" s="141">
        <v>2563</v>
      </c>
    </row>
    <row r="112" spans="2:10" s="107" customFormat="1" ht="15.75">
      <c r="B112" s="107" t="e">
        <f>VLOOKUP(C112,[1]!Companies[#Data],3,FALSE)</f>
        <v>#REF!</v>
      </c>
      <c r="C112" s="316" t="s">
        <v>635</v>
      </c>
      <c r="D112" s="314" t="s">
        <v>539</v>
      </c>
      <c r="E112" s="314" t="s">
        <v>567</v>
      </c>
      <c r="F112" s="314" t="s">
        <v>56</v>
      </c>
      <c r="G112" s="114" t="s">
        <v>63</v>
      </c>
      <c r="H112" s="316" t="s">
        <v>635</v>
      </c>
      <c r="I112" s="314" t="s">
        <v>84</v>
      </c>
      <c r="J112" s="141">
        <v>39748</v>
      </c>
    </row>
    <row r="113" spans="2:10" s="107" customFormat="1" ht="15.75">
      <c r="B113" s="107" t="e">
        <f>VLOOKUP(C113,[1]!Companies[#Data],3,FALSE)</f>
        <v>#REF!</v>
      </c>
      <c r="C113" s="316" t="s">
        <v>635</v>
      </c>
      <c r="D113" s="97" t="s">
        <v>539</v>
      </c>
      <c r="E113" s="314" t="s">
        <v>622</v>
      </c>
      <c r="F113" s="314" t="s">
        <v>56</v>
      </c>
      <c r="G113" s="314" t="s">
        <v>56</v>
      </c>
      <c r="H113" s="316" t="s">
        <v>635</v>
      </c>
      <c r="I113" s="314" t="s">
        <v>84</v>
      </c>
      <c r="J113" s="141">
        <v>112955</v>
      </c>
    </row>
    <row r="114" spans="2:10" s="107" customFormat="1" ht="15.75">
      <c r="B114" s="107" t="e">
        <f>VLOOKUP(C114,[1]!Companies[#Data],3,FALSE)</f>
        <v>#REF!</v>
      </c>
      <c r="C114" s="316" t="s">
        <v>635</v>
      </c>
      <c r="D114" s="97" t="s">
        <v>539</v>
      </c>
      <c r="E114" s="314" t="s">
        <v>538</v>
      </c>
      <c r="F114" s="314" t="s">
        <v>56</v>
      </c>
      <c r="G114" s="314" t="s">
        <v>56</v>
      </c>
      <c r="H114" s="316" t="s">
        <v>635</v>
      </c>
      <c r="I114" s="314" t="s">
        <v>84</v>
      </c>
      <c r="J114" s="141">
        <v>205314344</v>
      </c>
    </row>
    <row r="115" spans="2:10" s="107" customFormat="1" ht="15.75">
      <c r="B115" s="107" t="e">
        <f>VLOOKUP(C115,[1]!Companies[#Data],3,FALSE)</f>
        <v>#REF!</v>
      </c>
      <c r="C115" s="316" t="s">
        <v>635</v>
      </c>
      <c r="D115" s="97" t="s">
        <v>539</v>
      </c>
      <c r="E115" s="314" t="s">
        <v>563</v>
      </c>
      <c r="F115" s="314" t="s">
        <v>56</v>
      </c>
      <c r="G115" s="314" t="s">
        <v>56</v>
      </c>
      <c r="H115" s="316" t="s">
        <v>635</v>
      </c>
      <c r="I115" s="314" t="s">
        <v>84</v>
      </c>
      <c r="J115" s="141">
        <v>3225240</v>
      </c>
    </row>
    <row r="116" spans="2:10" s="107" customFormat="1" ht="15.75">
      <c r="B116" s="107" t="e">
        <f>VLOOKUP(C116,[1]!Companies[#Data],3,FALSE)</f>
        <v>#REF!</v>
      </c>
      <c r="C116" s="316" t="s">
        <v>635</v>
      </c>
      <c r="D116" s="97" t="s">
        <v>539</v>
      </c>
      <c r="E116" s="314" t="s">
        <v>564</v>
      </c>
      <c r="F116" s="314" t="s">
        <v>56</v>
      </c>
      <c r="G116" s="314" t="s">
        <v>56</v>
      </c>
      <c r="H116" s="316" t="s">
        <v>635</v>
      </c>
      <c r="I116" s="314" t="s">
        <v>84</v>
      </c>
      <c r="J116" s="141">
        <v>2354706</v>
      </c>
    </row>
    <row r="117" spans="2:10" s="107" customFormat="1" ht="15.75">
      <c r="B117" s="107" t="e">
        <f>VLOOKUP(C117,[1]!Companies[#Data],3,FALSE)</f>
        <v>#REF!</v>
      </c>
      <c r="C117" s="316" t="s">
        <v>635</v>
      </c>
      <c r="D117" s="97" t="s">
        <v>539</v>
      </c>
      <c r="E117" s="314" t="s">
        <v>565</v>
      </c>
      <c r="F117" s="314" t="s">
        <v>56</v>
      </c>
      <c r="G117" s="314" t="s">
        <v>56</v>
      </c>
      <c r="H117" s="316" t="s">
        <v>635</v>
      </c>
      <c r="I117" s="314" t="s">
        <v>84</v>
      </c>
      <c r="J117" s="141">
        <v>2152839</v>
      </c>
    </row>
    <row r="118" spans="2:10" s="107" customFormat="1" ht="15.75">
      <c r="B118" s="107" t="e">
        <f>VLOOKUP(C118,[1]!Companies[#Data],3,FALSE)</f>
        <v>#REF!</v>
      </c>
      <c r="C118" s="317" t="s">
        <v>636</v>
      </c>
      <c r="D118" s="314" t="s">
        <v>617</v>
      </c>
      <c r="E118" s="314" t="s">
        <v>542</v>
      </c>
      <c r="F118" s="314" t="s">
        <v>56</v>
      </c>
      <c r="G118" s="314" t="s">
        <v>56</v>
      </c>
      <c r="H118" s="317" t="s">
        <v>636</v>
      </c>
      <c r="I118" s="314" t="s">
        <v>84</v>
      </c>
      <c r="J118" s="141">
        <v>215585563</v>
      </c>
    </row>
    <row r="119" spans="2:10" s="107" customFormat="1" ht="15.75">
      <c r="B119" s="107" t="e">
        <f>VLOOKUP(C119,[1]!Companies[#Data],3,FALSE)</f>
        <v>#REF!</v>
      </c>
      <c r="C119" s="317" t="s">
        <v>636</v>
      </c>
      <c r="D119" s="314" t="s">
        <v>617</v>
      </c>
      <c r="E119" s="314" t="s">
        <v>554</v>
      </c>
      <c r="F119" s="314" t="s">
        <v>56</v>
      </c>
      <c r="G119" s="314" t="s">
        <v>56</v>
      </c>
      <c r="H119" s="317" t="s">
        <v>636</v>
      </c>
      <c r="I119" s="314" t="s">
        <v>84</v>
      </c>
      <c r="J119" s="141">
        <v>18552324</v>
      </c>
    </row>
    <row r="120" spans="2:10" s="107" customFormat="1" ht="15.75">
      <c r="B120" s="107" t="e">
        <f>VLOOKUP(C120,[1]!Companies[#Data],3,FALSE)</f>
        <v>#REF!</v>
      </c>
      <c r="C120" s="317" t="s">
        <v>636</v>
      </c>
      <c r="D120" s="314" t="s">
        <v>617</v>
      </c>
      <c r="E120" s="314" t="s">
        <v>555</v>
      </c>
      <c r="F120" s="314" t="s">
        <v>56</v>
      </c>
      <c r="G120" s="314" t="s">
        <v>56</v>
      </c>
      <c r="H120" s="317" t="s">
        <v>636</v>
      </c>
      <c r="I120" s="314" t="s">
        <v>84</v>
      </c>
      <c r="J120" s="141">
        <v>3360005</v>
      </c>
    </row>
    <row r="121" spans="2:10" s="107" customFormat="1" ht="15.75">
      <c r="B121" s="107" t="e">
        <f>VLOOKUP(C121,[1]!Companies[#Data],3,FALSE)</f>
        <v>#REF!</v>
      </c>
      <c r="C121" s="317" t="s">
        <v>636</v>
      </c>
      <c r="D121" s="314" t="s">
        <v>617</v>
      </c>
      <c r="E121" s="314" t="s">
        <v>569</v>
      </c>
      <c r="F121" s="314" t="s">
        <v>56</v>
      </c>
      <c r="G121" s="314" t="s">
        <v>56</v>
      </c>
      <c r="H121" s="317" t="s">
        <v>636</v>
      </c>
      <c r="I121" s="314" t="s">
        <v>84</v>
      </c>
      <c r="J121" s="141">
        <v>27048650</v>
      </c>
    </row>
    <row r="122" spans="2:10" s="107" customFormat="1" ht="15.75">
      <c r="B122" s="107" t="e">
        <f>VLOOKUP(C122,[1]!Companies[#Data],3,FALSE)</f>
        <v>#REF!</v>
      </c>
      <c r="C122" s="317" t="s">
        <v>636</v>
      </c>
      <c r="D122" s="97" t="s">
        <v>539</v>
      </c>
      <c r="E122" s="314" t="s">
        <v>541</v>
      </c>
      <c r="F122" s="314" t="s">
        <v>56</v>
      </c>
      <c r="G122" s="314" t="s">
        <v>56</v>
      </c>
      <c r="H122" s="317" t="s">
        <v>636</v>
      </c>
      <c r="I122" s="314" t="s">
        <v>84</v>
      </c>
      <c r="J122" s="141">
        <v>116466036</v>
      </c>
    </row>
    <row r="123" spans="2:10" s="107" customFormat="1" ht="15.75">
      <c r="B123" s="107" t="e">
        <f>VLOOKUP(C123,[1]!Companies[#Data],3,FALSE)</f>
        <v>#REF!</v>
      </c>
      <c r="C123" s="317" t="s">
        <v>636</v>
      </c>
      <c r="D123" s="97" t="s">
        <v>539</v>
      </c>
      <c r="E123" s="314" t="s">
        <v>567</v>
      </c>
      <c r="F123" s="314" t="s">
        <v>56</v>
      </c>
      <c r="G123" s="314" t="s">
        <v>56</v>
      </c>
      <c r="H123" s="317" t="s">
        <v>636</v>
      </c>
      <c r="I123" s="314" t="s">
        <v>84</v>
      </c>
      <c r="J123" s="141">
        <v>4235794</v>
      </c>
    </row>
    <row r="124" spans="2:10" s="107" customFormat="1" ht="15.75">
      <c r="B124" s="107" t="e">
        <f>VLOOKUP(C124,[1]!Companies[#Data],3,FALSE)</f>
        <v>#REF!</v>
      </c>
      <c r="C124" s="317" t="s">
        <v>636</v>
      </c>
      <c r="D124" s="97" t="s">
        <v>539</v>
      </c>
      <c r="E124" s="314" t="s">
        <v>622</v>
      </c>
      <c r="F124" s="314" t="s">
        <v>56</v>
      </c>
      <c r="G124" s="114" t="s">
        <v>56</v>
      </c>
      <c r="H124" s="317" t="s">
        <v>636</v>
      </c>
      <c r="I124" s="314" t="s">
        <v>84</v>
      </c>
      <c r="J124" s="141">
        <v>369717</v>
      </c>
    </row>
    <row r="125" spans="2:10" s="107" customFormat="1" ht="15.75">
      <c r="B125" s="107" t="e">
        <f>VLOOKUP(C125,[1]!Companies[#Data],3,FALSE)</f>
        <v>#REF!</v>
      </c>
      <c r="C125" s="317" t="s">
        <v>636</v>
      </c>
      <c r="D125" s="97" t="s">
        <v>539</v>
      </c>
      <c r="E125" s="314" t="s">
        <v>561</v>
      </c>
      <c r="F125" s="314" t="s">
        <v>56</v>
      </c>
      <c r="G125" s="314" t="s">
        <v>56</v>
      </c>
      <c r="H125" s="317" t="s">
        <v>636</v>
      </c>
      <c r="I125" s="314" t="s">
        <v>84</v>
      </c>
      <c r="J125" s="141">
        <v>8895135</v>
      </c>
    </row>
    <row r="126" spans="2:10" s="107" customFormat="1" ht="15.75">
      <c r="B126" s="107" t="e">
        <f>VLOOKUP(C126,[1]!Companies[#Data],3,FALSE)</f>
        <v>#REF!</v>
      </c>
      <c r="C126" s="317" t="s">
        <v>636</v>
      </c>
      <c r="D126" s="97" t="s">
        <v>539</v>
      </c>
      <c r="E126" s="314" t="s">
        <v>564</v>
      </c>
      <c r="F126" s="314" t="s">
        <v>56</v>
      </c>
      <c r="G126" s="314" t="s">
        <v>56</v>
      </c>
      <c r="H126" s="317" t="s">
        <v>636</v>
      </c>
      <c r="I126" s="314" t="s">
        <v>84</v>
      </c>
      <c r="J126" s="141">
        <v>1826885</v>
      </c>
    </row>
    <row r="127" spans="2:10" s="107" customFormat="1" ht="15.75">
      <c r="B127" s="107" t="e">
        <f>VLOOKUP(C127,[1]!Companies[#Data],3,FALSE)</f>
        <v>#REF!</v>
      </c>
      <c r="C127" s="317" t="s">
        <v>636</v>
      </c>
      <c r="D127" s="97" t="s">
        <v>539</v>
      </c>
      <c r="E127" s="314" t="s">
        <v>565</v>
      </c>
      <c r="F127" s="314" t="s">
        <v>56</v>
      </c>
      <c r="G127" s="314" t="s">
        <v>56</v>
      </c>
      <c r="H127" s="317" t="s">
        <v>636</v>
      </c>
      <c r="I127" s="314" t="s">
        <v>84</v>
      </c>
      <c r="J127" s="141">
        <v>1826885</v>
      </c>
    </row>
    <row r="128" spans="2:10" s="107" customFormat="1" ht="15.75">
      <c r="B128" s="107" t="e">
        <f>VLOOKUP(C128,[1]!Companies[#Data],3,FALSE)</f>
        <v>#REF!</v>
      </c>
      <c r="C128" s="317" t="s">
        <v>636</v>
      </c>
      <c r="D128" s="97" t="s">
        <v>539</v>
      </c>
      <c r="E128" s="314" t="s">
        <v>571</v>
      </c>
      <c r="F128" s="314" t="s">
        <v>56</v>
      </c>
      <c r="G128" s="314" t="s">
        <v>56</v>
      </c>
      <c r="H128" s="317" t="s">
        <v>636</v>
      </c>
      <c r="I128" s="314" t="s">
        <v>84</v>
      </c>
      <c r="J128" s="141">
        <v>548166</v>
      </c>
    </row>
    <row r="129" spans="2:10" s="107" customFormat="1" ht="15.75">
      <c r="B129" s="107" t="e">
        <f>VLOOKUP(C129,[1]!Companies[#Data],3,FALSE)</f>
        <v>#REF!</v>
      </c>
      <c r="C129" s="317" t="s">
        <v>382</v>
      </c>
      <c r="D129" s="314" t="s">
        <v>617</v>
      </c>
      <c r="E129" s="314" t="s">
        <v>555</v>
      </c>
      <c r="F129" s="314" t="s">
        <v>56</v>
      </c>
      <c r="G129" s="314" t="s">
        <v>56</v>
      </c>
      <c r="H129" s="317" t="s">
        <v>382</v>
      </c>
      <c r="I129" s="314" t="s">
        <v>84</v>
      </c>
      <c r="J129" s="141">
        <v>131698</v>
      </c>
    </row>
    <row r="130" spans="2:10" s="107" customFormat="1" ht="15.75">
      <c r="B130" s="107" t="e">
        <f>VLOOKUP(C130,[1]!Companies[#Data],3,FALSE)</f>
        <v>#REF!</v>
      </c>
      <c r="C130" s="317" t="s">
        <v>382</v>
      </c>
      <c r="D130" s="97" t="s">
        <v>539</v>
      </c>
      <c r="E130" s="314" t="s">
        <v>567</v>
      </c>
      <c r="F130" s="314" t="s">
        <v>56</v>
      </c>
      <c r="G130" s="314" t="s">
        <v>56</v>
      </c>
      <c r="H130" s="317" t="s">
        <v>382</v>
      </c>
      <c r="I130" s="314" t="s">
        <v>84</v>
      </c>
      <c r="J130" s="141">
        <v>36346.35</v>
      </c>
    </row>
    <row r="131" spans="2:10" s="107" customFormat="1" ht="15.75">
      <c r="B131" s="107" t="e">
        <f>VLOOKUP(C131,[1]!Companies[#Data],3,FALSE)</f>
        <v>#REF!</v>
      </c>
      <c r="C131" s="317" t="s">
        <v>382</v>
      </c>
      <c r="D131" s="97" t="s">
        <v>539</v>
      </c>
      <c r="E131" s="314" t="s">
        <v>622</v>
      </c>
      <c r="F131" s="314" t="s">
        <v>56</v>
      </c>
      <c r="G131" s="314" t="s">
        <v>56</v>
      </c>
      <c r="H131" s="317" t="s">
        <v>382</v>
      </c>
      <c r="I131" s="314" t="s">
        <v>84</v>
      </c>
      <c r="J131" s="141">
        <v>36265.29</v>
      </c>
    </row>
    <row r="132" spans="2:10" s="107" customFormat="1" ht="15.75">
      <c r="B132" s="107" t="e">
        <f>VLOOKUP(C132,[1]!Companies[#Data],3,FALSE)</f>
        <v>#REF!</v>
      </c>
      <c r="C132" s="317" t="s">
        <v>382</v>
      </c>
      <c r="D132" s="97" t="s">
        <v>539</v>
      </c>
      <c r="E132" s="314" t="s">
        <v>538</v>
      </c>
      <c r="F132" s="314" t="s">
        <v>56</v>
      </c>
      <c r="G132" s="314" t="s">
        <v>56</v>
      </c>
      <c r="H132" s="317" t="s">
        <v>382</v>
      </c>
      <c r="I132" s="314" t="s">
        <v>84</v>
      </c>
      <c r="J132" s="141">
        <v>6679826.9000000004</v>
      </c>
    </row>
    <row r="133" spans="2:10" s="107" customFormat="1" ht="15.75">
      <c r="B133" s="107" t="e">
        <f>VLOOKUP(C133,[1]!Companies[#Data],3,FALSE)</f>
        <v>#REF!</v>
      </c>
      <c r="C133" s="317" t="s">
        <v>382</v>
      </c>
      <c r="D133" s="97" t="s">
        <v>539</v>
      </c>
      <c r="E133" s="314" t="s">
        <v>563</v>
      </c>
      <c r="F133" s="314" t="s">
        <v>56</v>
      </c>
      <c r="G133" s="314" t="s">
        <v>56</v>
      </c>
      <c r="H133" s="317" t="s">
        <v>382</v>
      </c>
      <c r="I133" s="314" t="s">
        <v>84</v>
      </c>
      <c r="J133" s="141">
        <v>3627380.38</v>
      </c>
    </row>
    <row r="134" spans="2:10" s="107" customFormat="1" ht="15.75">
      <c r="B134" s="107" t="e">
        <f>VLOOKUP(C134,[1]!Companies[#Data],3,FALSE)</f>
        <v>#REF!</v>
      </c>
      <c r="C134" s="317" t="s">
        <v>382</v>
      </c>
      <c r="D134" s="97" t="s">
        <v>539</v>
      </c>
      <c r="E134" s="314" t="s">
        <v>564</v>
      </c>
      <c r="F134" s="314" t="s">
        <v>56</v>
      </c>
      <c r="G134" s="314" t="s">
        <v>56</v>
      </c>
      <c r="H134" s="317" t="s">
        <v>382</v>
      </c>
      <c r="I134" s="314" t="s">
        <v>84</v>
      </c>
      <c r="J134" s="141">
        <v>2267112.7400000002</v>
      </c>
    </row>
    <row r="135" spans="2:10" s="107" customFormat="1" ht="15.75">
      <c r="B135" s="107" t="e">
        <f>VLOOKUP(C135,[1]!Companies[#Data],3,FALSE)</f>
        <v>#REF!</v>
      </c>
      <c r="C135" s="317" t="s">
        <v>382</v>
      </c>
      <c r="D135" s="97" t="s">
        <v>539</v>
      </c>
      <c r="E135" s="314" t="s">
        <v>565</v>
      </c>
      <c r="F135" s="314" t="s">
        <v>56</v>
      </c>
      <c r="G135" s="314" t="s">
        <v>56</v>
      </c>
      <c r="H135" s="317" t="s">
        <v>382</v>
      </c>
      <c r="I135" s="314" t="s">
        <v>84</v>
      </c>
      <c r="J135" s="141">
        <v>2267112.7400000002</v>
      </c>
    </row>
    <row r="136" spans="2:10" s="107" customFormat="1" ht="15.75">
      <c r="B136" s="107" t="e">
        <f>VLOOKUP(C136,[1]!Companies[#Data],3,FALSE)</f>
        <v>#REF!</v>
      </c>
      <c r="C136" s="317" t="s">
        <v>382</v>
      </c>
      <c r="D136" s="97" t="s">
        <v>539</v>
      </c>
      <c r="E136" s="314" t="s">
        <v>571</v>
      </c>
      <c r="F136" s="314" t="s">
        <v>56</v>
      </c>
      <c r="G136" s="314" t="s">
        <v>56</v>
      </c>
      <c r="H136" s="317" t="s">
        <v>382</v>
      </c>
      <c r="I136" s="314" t="s">
        <v>84</v>
      </c>
      <c r="J136" s="141">
        <v>101031</v>
      </c>
    </row>
    <row r="137" spans="2:10" s="107" customFormat="1" ht="15.75">
      <c r="B137" s="107" t="e">
        <f>VLOOKUP(C137,[1]!Companies[#Data],3,FALSE)</f>
        <v>#REF!</v>
      </c>
      <c r="C137" s="317"/>
      <c r="D137" s="97"/>
      <c r="E137" s="314"/>
      <c r="F137" s="314"/>
      <c r="G137" s="314"/>
      <c r="H137" s="321"/>
      <c r="I137" s="314"/>
      <c r="J137" s="141"/>
    </row>
    <row r="138" spans="2:10" s="107" customFormat="1" ht="15.75">
      <c r="B138" s="107" t="e">
        <f>VLOOKUP(C138,[1]!Companies[#Data],3,FALSE)</f>
        <v>#REF!</v>
      </c>
      <c r="C138" s="317" t="s">
        <v>409</v>
      </c>
      <c r="D138" s="314" t="s">
        <v>617</v>
      </c>
      <c r="E138" s="314" t="s">
        <v>618</v>
      </c>
      <c r="F138" s="314" t="s">
        <v>56</v>
      </c>
      <c r="G138" s="314" t="s">
        <v>56</v>
      </c>
      <c r="H138" s="317" t="s">
        <v>409</v>
      </c>
      <c r="I138" s="314" t="s">
        <v>84</v>
      </c>
      <c r="J138" s="141">
        <v>2415495</v>
      </c>
    </row>
    <row r="139" spans="2:10" s="107" customFormat="1" ht="15.75">
      <c r="B139" s="107" t="e">
        <f>VLOOKUP(C139,[1]!Companies[#Data],3,FALSE)</f>
        <v>#REF!</v>
      </c>
      <c r="C139" s="317" t="s">
        <v>409</v>
      </c>
      <c r="D139" s="314" t="s">
        <v>617</v>
      </c>
      <c r="E139" s="314" t="s">
        <v>555</v>
      </c>
      <c r="F139" s="314" t="s">
        <v>56</v>
      </c>
      <c r="G139" s="314" t="s">
        <v>56</v>
      </c>
      <c r="H139" s="317" t="s">
        <v>409</v>
      </c>
      <c r="I139" s="314" t="s">
        <v>84</v>
      </c>
      <c r="J139" s="141">
        <v>60000</v>
      </c>
    </row>
    <row r="140" spans="2:10" s="107" customFormat="1" ht="15.75">
      <c r="B140" s="107" t="e">
        <f>VLOOKUP(C140,[1]!Companies[#Data],3,FALSE)</f>
        <v>#REF!</v>
      </c>
      <c r="C140" s="317" t="s">
        <v>409</v>
      </c>
      <c r="D140" s="97" t="s">
        <v>539</v>
      </c>
      <c r="E140" s="314" t="s">
        <v>541</v>
      </c>
      <c r="F140" s="314" t="s">
        <v>56</v>
      </c>
      <c r="G140" s="314" t="s">
        <v>56</v>
      </c>
      <c r="H140" s="317" t="s">
        <v>409</v>
      </c>
      <c r="I140" s="314" t="s">
        <v>84</v>
      </c>
      <c r="J140" s="141">
        <v>669806</v>
      </c>
    </row>
    <row r="141" spans="2:10" s="107" customFormat="1" ht="15.75">
      <c r="B141" s="107" t="e">
        <f>VLOOKUP(C141,[1]!Companies[#Data],3,FALSE)</f>
        <v>#REF!</v>
      </c>
      <c r="C141" s="317" t="s">
        <v>409</v>
      </c>
      <c r="D141" s="97" t="s">
        <v>539</v>
      </c>
      <c r="E141" s="314" t="s">
        <v>567</v>
      </c>
      <c r="F141" s="314" t="s">
        <v>56</v>
      </c>
      <c r="G141" s="314" t="s">
        <v>56</v>
      </c>
      <c r="H141" s="317" t="s">
        <v>409</v>
      </c>
      <c r="I141" s="314" t="s">
        <v>84</v>
      </c>
      <c r="J141" s="141">
        <v>5966124</v>
      </c>
    </row>
    <row r="142" spans="2:10" s="107" customFormat="1" ht="15.75">
      <c r="B142" s="107" t="e">
        <f>VLOOKUP(C142,[1]!Companies[#Data],3,FALSE)</f>
        <v>#REF!</v>
      </c>
      <c r="C142" s="317" t="s">
        <v>409</v>
      </c>
      <c r="D142" s="97" t="s">
        <v>539</v>
      </c>
      <c r="E142" s="314" t="s">
        <v>561</v>
      </c>
      <c r="F142" s="314" t="s">
        <v>56</v>
      </c>
      <c r="G142" s="314" t="s">
        <v>56</v>
      </c>
      <c r="H142" s="317" t="s">
        <v>409</v>
      </c>
      <c r="I142" s="314" t="s">
        <v>84</v>
      </c>
      <c r="J142" s="141">
        <v>46920</v>
      </c>
    </row>
    <row r="143" spans="2:10" s="107" customFormat="1" ht="15.75">
      <c r="B143" s="107" t="e">
        <f>VLOOKUP(C143,[1]!Companies[#Data],3,FALSE)</f>
        <v>#REF!</v>
      </c>
      <c r="C143" s="317" t="s">
        <v>409</v>
      </c>
      <c r="D143" s="97" t="s">
        <v>539</v>
      </c>
      <c r="E143" s="314" t="s">
        <v>568</v>
      </c>
      <c r="F143" s="314" t="s">
        <v>56</v>
      </c>
      <c r="G143" s="114" t="s">
        <v>56</v>
      </c>
      <c r="H143" s="317" t="s">
        <v>409</v>
      </c>
      <c r="I143" s="314" t="s">
        <v>84</v>
      </c>
      <c r="J143" s="141">
        <v>267164</v>
      </c>
    </row>
    <row r="144" spans="2:10" s="107" customFormat="1" ht="15.75">
      <c r="B144" s="107" t="e">
        <f>VLOOKUP(C144,[1]!Companies[#Data],3,FALSE)</f>
        <v>#REF!</v>
      </c>
      <c r="C144" s="317" t="s">
        <v>409</v>
      </c>
      <c r="D144" s="97" t="s">
        <v>539</v>
      </c>
      <c r="E144" s="314" t="s">
        <v>564</v>
      </c>
      <c r="F144" s="314" t="s">
        <v>56</v>
      </c>
      <c r="G144" s="314" t="s">
        <v>56</v>
      </c>
      <c r="H144" s="317" t="s">
        <v>409</v>
      </c>
      <c r="I144" s="314" t="s">
        <v>84</v>
      </c>
      <c r="J144" s="141">
        <v>232202</v>
      </c>
    </row>
    <row r="145" spans="2:10" s="107" customFormat="1" ht="15.75">
      <c r="B145" s="107" t="e">
        <f>VLOOKUP(C145,[1]!Companies[#Data],3,FALSE)</f>
        <v>#REF!</v>
      </c>
      <c r="C145" s="317" t="s">
        <v>409</v>
      </c>
      <c r="D145" s="97" t="s">
        <v>539</v>
      </c>
      <c r="E145" s="314" t="s">
        <v>565</v>
      </c>
      <c r="F145" s="314" t="s">
        <v>56</v>
      </c>
      <c r="G145" s="314" t="s">
        <v>56</v>
      </c>
      <c r="H145" s="317" t="s">
        <v>409</v>
      </c>
      <c r="I145" s="314" t="s">
        <v>84</v>
      </c>
      <c r="J145" s="141">
        <v>67825</v>
      </c>
    </row>
    <row r="146" spans="2:10" s="107" customFormat="1" ht="15.75">
      <c r="B146" s="107" t="e">
        <f>VLOOKUP(C146,[1]!Companies[#Data],3,FALSE)</f>
        <v>#REF!</v>
      </c>
      <c r="C146" s="317" t="s">
        <v>409</v>
      </c>
      <c r="D146" s="97" t="s">
        <v>539</v>
      </c>
      <c r="E146" s="314" t="s">
        <v>571</v>
      </c>
      <c r="F146" s="314" t="s">
        <v>56</v>
      </c>
      <c r="G146" s="314" t="s">
        <v>56</v>
      </c>
      <c r="H146" s="317" t="s">
        <v>409</v>
      </c>
      <c r="I146" s="314" t="s">
        <v>84</v>
      </c>
      <c r="J146" s="141">
        <v>501447</v>
      </c>
    </row>
    <row r="147" spans="2:10" s="107" customFormat="1" ht="15.75">
      <c r="B147" s="107" t="e">
        <f>VLOOKUP(C147,[1]!Companies[#Data],3,FALSE)</f>
        <v>#REF!</v>
      </c>
      <c r="C147" s="316" t="s">
        <v>637</v>
      </c>
      <c r="D147" s="314" t="s">
        <v>617</v>
      </c>
      <c r="E147" s="314" t="s">
        <v>618</v>
      </c>
      <c r="F147" s="314" t="s">
        <v>56</v>
      </c>
      <c r="G147" s="314" t="s">
        <v>56</v>
      </c>
      <c r="H147" s="316" t="s">
        <v>637</v>
      </c>
      <c r="I147" s="314" t="s">
        <v>84</v>
      </c>
      <c r="J147" s="141">
        <v>12555341</v>
      </c>
    </row>
    <row r="148" spans="2:10" s="107" customFormat="1" ht="15.75">
      <c r="B148" s="107" t="e">
        <f>VLOOKUP(C148,[1]!Companies[#Data],3,FALSE)</f>
        <v>#REF!</v>
      </c>
      <c r="C148" s="316" t="s">
        <v>637</v>
      </c>
      <c r="D148" s="314" t="s">
        <v>617</v>
      </c>
      <c r="E148" s="314" t="s">
        <v>554</v>
      </c>
      <c r="F148" s="314" t="s">
        <v>56</v>
      </c>
      <c r="G148" s="114" t="s">
        <v>56</v>
      </c>
      <c r="H148" s="316" t="s">
        <v>637</v>
      </c>
      <c r="I148" s="314" t="s">
        <v>84</v>
      </c>
      <c r="J148" s="141">
        <v>1351076</v>
      </c>
    </row>
    <row r="149" spans="2:10" s="107" customFormat="1" ht="15.75">
      <c r="B149" s="107" t="e">
        <f>VLOOKUP(C149,[1]!Companies[#Data],3,FALSE)</f>
        <v>#REF!</v>
      </c>
      <c r="C149" s="316" t="s">
        <v>637</v>
      </c>
      <c r="D149" s="314" t="s">
        <v>617</v>
      </c>
      <c r="E149" s="314" t="s">
        <v>555</v>
      </c>
      <c r="F149" s="314" t="s">
        <v>56</v>
      </c>
      <c r="G149" s="314" t="s">
        <v>56</v>
      </c>
      <c r="H149" s="316" t="s">
        <v>637</v>
      </c>
      <c r="I149" s="314" t="s">
        <v>84</v>
      </c>
      <c r="J149" s="141">
        <v>432000</v>
      </c>
    </row>
    <row r="150" spans="2:10" s="107" customFormat="1" ht="15.75">
      <c r="B150" s="107" t="e">
        <f>VLOOKUP(C150,[1]!Companies[#Data],3,FALSE)</f>
        <v>#REF!</v>
      </c>
      <c r="C150" s="316"/>
      <c r="D150" s="97"/>
      <c r="E150" s="314"/>
      <c r="F150" s="314"/>
      <c r="G150" s="314"/>
      <c r="H150" s="321"/>
      <c r="I150" s="314"/>
      <c r="J150" s="141"/>
    </row>
    <row r="151" spans="2:10" s="107" customFormat="1" ht="15.75">
      <c r="B151" s="107" t="e">
        <f>VLOOKUP(C151,[1]!Companies[#Data],3,FALSE)</f>
        <v>#REF!</v>
      </c>
      <c r="C151" s="317" t="s">
        <v>464</v>
      </c>
      <c r="D151" s="314" t="s">
        <v>617</v>
      </c>
      <c r="E151" s="314" t="s">
        <v>618</v>
      </c>
      <c r="F151" s="314" t="s">
        <v>56</v>
      </c>
      <c r="G151" s="314" t="s">
        <v>56</v>
      </c>
      <c r="H151" s="317" t="s">
        <v>464</v>
      </c>
      <c r="I151" s="314" t="s">
        <v>84</v>
      </c>
      <c r="J151" s="141">
        <v>109596575</v>
      </c>
    </row>
    <row r="152" spans="2:10" s="107" customFormat="1" ht="15.75">
      <c r="B152" s="107" t="e">
        <f>VLOOKUP(C152,[1]!Companies[#Data],3,FALSE)</f>
        <v>#REF!</v>
      </c>
      <c r="C152" s="317" t="s">
        <v>464</v>
      </c>
      <c r="D152" s="314" t="s">
        <v>617</v>
      </c>
      <c r="E152" s="314" t="s">
        <v>542</v>
      </c>
      <c r="F152" s="314" t="s">
        <v>56</v>
      </c>
      <c r="G152" s="114" t="s">
        <v>63</v>
      </c>
      <c r="H152" s="317" t="s">
        <v>464</v>
      </c>
      <c r="I152" s="314" t="s">
        <v>84</v>
      </c>
      <c r="J152" s="141">
        <v>6889624</v>
      </c>
    </row>
    <row r="153" spans="2:10" s="107" customFormat="1" ht="15.75">
      <c r="B153" s="107" t="e">
        <f>VLOOKUP(C153,[1]!Companies[#Data],3,FALSE)</f>
        <v>#REF!</v>
      </c>
      <c r="C153" s="317" t="s">
        <v>464</v>
      </c>
      <c r="D153" s="314" t="s">
        <v>617</v>
      </c>
      <c r="E153" s="314" t="s">
        <v>554</v>
      </c>
      <c r="F153" s="314" t="s">
        <v>56</v>
      </c>
      <c r="G153" s="314" t="s">
        <v>56</v>
      </c>
      <c r="H153" s="317" t="s">
        <v>464</v>
      </c>
      <c r="I153" s="314" t="s">
        <v>84</v>
      </c>
      <c r="J153" s="141">
        <v>10611202</v>
      </c>
    </row>
    <row r="154" spans="2:10" s="107" customFormat="1" ht="15.75">
      <c r="B154" s="107" t="e">
        <f>VLOOKUP(C154,[1]!Companies[#Data],3,FALSE)</f>
        <v>#REF!</v>
      </c>
      <c r="C154" s="317" t="s">
        <v>464</v>
      </c>
      <c r="D154" s="314" t="s">
        <v>617</v>
      </c>
      <c r="E154" s="314" t="s">
        <v>555</v>
      </c>
      <c r="F154" s="314" t="s">
        <v>56</v>
      </c>
      <c r="G154" s="314" t="s">
        <v>56</v>
      </c>
      <c r="H154" s="317" t="s">
        <v>464</v>
      </c>
      <c r="I154" s="314" t="s">
        <v>84</v>
      </c>
      <c r="J154" s="141">
        <v>2277435</v>
      </c>
    </row>
    <row r="155" spans="2:10" s="107" customFormat="1" ht="15.75">
      <c r="B155" s="107" t="e">
        <f>VLOOKUP(C155,[1]!Companies[#Data],3,FALSE)</f>
        <v>#REF!</v>
      </c>
      <c r="C155" s="317" t="s">
        <v>464</v>
      </c>
      <c r="D155" s="314" t="s">
        <v>617</v>
      </c>
      <c r="E155" s="314" t="s">
        <v>576</v>
      </c>
      <c r="F155" s="314" t="s">
        <v>56</v>
      </c>
      <c r="G155" s="314" t="s">
        <v>56</v>
      </c>
      <c r="H155" s="317" t="s">
        <v>464</v>
      </c>
      <c r="I155" s="314" t="s">
        <v>84</v>
      </c>
      <c r="J155" s="141">
        <v>309279</v>
      </c>
    </row>
    <row r="156" spans="2:10" s="107" customFormat="1" ht="15.75">
      <c r="B156" s="107" t="e">
        <f>VLOOKUP(C156,[1]!Companies[#Data],3,FALSE)</f>
        <v>#REF!</v>
      </c>
      <c r="C156" s="317" t="s">
        <v>464</v>
      </c>
      <c r="D156" s="97" t="s">
        <v>539</v>
      </c>
      <c r="E156" s="314" t="s">
        <v>541</v>
      </c>
      <c r="F156" s="314" t="s">
        <v>56</v>
      </c>
      <c r="G156" s="314" t="s">
        <v>56</v>
      </c>
      <c r="H156" s="317" t="s">
        <v>464</v>
      </c>
      <c r="I156" s="314" t="s">
        <v>84</v>
      </c>
      <c r="J156" s="141">
        <v>151507168</v>
      </c>
    </row>
    <row r="157" spans="2:10" s="107" customFormat="1" ht="15.75">
      <c r="B157" s="107" t="e">
        <f>VLOOKUP(C157,[1]!Companies[#Data],3,FALSE)</f>
        <v>#REF!</v>
      </c>
      <c r="C157" s="317" t="s">
        <v>464</v>
      </c>
      <c r="D157" s="97" t="s">
        <v>539</v>
      </c>
      <c r="E157" s="314" t="s">
        <v>553</v>
      </c>
      <c r="F157" s="314" t="s">
        <v>56</v>
      </c>
      <c r="G157" s="314" t="s">
        <v>56</v>
      </c>
      <c r="H157" s="317" t="s">
        <v>464</v>
      </c>
      <c r="I157" s="314" t="s">
        <v>84</v>
      </c>
      <c r="J157" s="141">
        <v>35389697</v>
      </c>
    </row>
    <row r="158" spans="2:10" s="107" customFormat="1" ht="15.75">
      <c r="B158" s="107" t="e">
        <f>VLOOKUP(C158,[1]!Companies[#Data],3,FALSE)</f>
        <v>#REF!</v>
      </c>
      <c r="C158" s="317" t="s">
        <v>464</v>
      </c>
      <c r="D158" s="97" t="s">
        <v>539</v>
      </c>
      <c r="E158" s="314" t="s">
        <v>561</v>
      </c>
      <c r="F158" s="314" t="s">
        <v>56</v>
      </c>
      <c r="G158" s="314" t="s">
        <v>56</v>
      </c>
      <c r="H158" s="317" t="s">
        <v>464</v>
      </c>
      <c r="I158" s="314" t="s">
        <v>84</v>
      </c>
      <c r="J158" s="141">
        <v>1707201</v>
      </c>
    </row>
    <row r="159" spans="2:10" s="107" customFormat="1" ht="15.75">
      <c r="B159" s="107" t="e">
        <f>VLOOKUP(C159,[1]!Companies[#Data],3,FALSE)</f>
        <v>#REF!</v>
      </c>
      <c r="C159" s="317" t="s">
        <v>464</v>
      </c>
      <c r="D159" s="97" t="s">
        <v>539</v>
      </c>
      <c r="E159" s="314" t="s">
        <v>545</v>
      </c>
      <c r="F159" s="314" t="s">
        <v>56</v>
      </c>
      <c r="G159" s="314" t="s">
        <v>56</v>
      </c>
      <c r="H159" s="317" t="s">
        <v>464</v>
      </c>
      <c r="I159" s="314" t="s">
        <v>84</v>
      </c>
      <c r="J159" s="141"/>
    </row>
    <row r="160" spans="2:10" s="107" customFormat="1" ht="15.75">
      <c r="B160" s="107" t="e">
        <f>VLOOKUP(C160,[1]!Companies[#Data],3,FALSE)</f>
        <v>#REF!</v>
      </c>
      <c r="C160" s="321"/>
      <c r="D160" s="97"/>
      <c r="E160" s="314"/>
      <c r="F160" s="314"/>
      <c r="G160" s="314"/>
      <c r="H160" s="321"/>
      <c r="I160" s="314"/>
      <c r="J160" s="141"/>
    </row>
    <row r="161" spans="2:10" s="107" customFormat="1" ht="15.75">
      <c r="B161" s="107" t="e">
        <f>VLOOKUP(C161,[1]!Companies[#Data],3,FALSE)</f>
        <v>#REF!</v>
      </c>
      <c r="C161" s="317" t="s">
        <v>638</v>
      </c>
      <c r="D161" s="314" t="s">
        <v>617</v>
      </c>
      <c r="E161" s="314" t="s">
        <v>618</v>
      </c>
      <c r="F161" s="314" t="s">
        <v>56</v>
      </c>
      <c r="G161" s="314" t="s">
        <v>56</v>
      </c>
      <c r="H161" s="317" t="s">
        <v>638</v>
      </c>
      <c r="I161" s="314" t="s">
        <v>84</v>
      </c>
      <c r="J161" s="141">
        <v>22587870</v>
      </c>
    </row>
    <row r="162" spans="2:10" s="107" customFormat="1" ht="15.75">
      <c r="B162" s="107" t="e">
        <f>VLOOKUP(C162,[1]!Companies[#Data],3,FALSE)</f>
        <v>#REF!</v>
      </c>
      <c r="C162" s="317" t="s">
        <v>638</v>
      </c>
      <c r="D162" s="314" t="s">
        <v>617</v>
      </c>
      <c r="E162" s="314" t="s">
        <v>542</v>
      </c>
      <c r="F162" s="314" t="s">
        <v>56</v>
      </c>
      <c r="G162" s="314" t="s">
        <v>56</v>
      </c>
      <c r="H162" s="317" t="s">
        <v>638</v>
      </c>
      <c r="I162" s="314" t="s">
        <v>84</v>
      </c>
      <c r="J162" s="141">
        <v>25310310</v>
      </c>
    </row>
    <row r="163" spans="2:10" s="107" customFormat="1" ht="15.75">
      <c r="B163" s="107" t="e">
        <f>VLOOKUP(C163,[1]!Companies[#Data],3,FALSE)</f>
        <v>#REF!</v>
      </c>
      <c r="C163" s="317" t="s">
        <v>638</v>
      </c>
      <c r="D163" s="314" t="s">
        <v>617</v>
      </c>
      <c r="E163" s="314" t="s">
        <v>554</v>
      </c>
      <c r="F163" s="314" t="s">
        <v>56</v>
      </c>
      <c r="G163" s="314" t="s">
        <v>56</v>
      </c>
      <c r="H163" s="317" t="s">
        <v>638</v>
      </c>
      <c r="I163" s="314" t="s">
        <v>84</v>
      </c>
      <c r="J163" s="141">
        <v>2534031</v>
      </c>
    </row>
    <row r="164" spans="2:10" s="107" customFormat="1" ht="15.75">
      <c r="B164" s="107" t="e">
        <f>VLOOKUP(C164,[1]!Companies[#Data],3,FALSE)</f>
        <v>#REF!</v>
      </c>
      <c r="C164" s="317" t="s">
        <v>638</v>
      </c>
      <c r="D164" s="314" t="s">
        <v>617</v>
      </c>
      <c r="E164" s="314" t="s">
        <v>548</v>
      </c>
      <c r="F164" s="314" t="s">
        <v>56</v>
      </c>
      <c r="G164" s="314" t="s">
        <v>56</v>
      </c>
      <c r="H164" s="317" t="s">
        <v>638</v>
      </c>
      <c r="I164" s="314" t="s">
        <v>84</v>
      </c>
      <c r="J164" s="141">
        <v>20760899</v>
      </c>
    </row>
    <row r="165" spans="2:10" s="107" customFormat="1" ht="15.75">
      <c r="B165" s="107" t="e">
        <f>VLOOKUP(C165,[1]!Companies[#Data],3,FALSE)</f>
        <v>#REF!</v>
      </c>
      <c r="C165" s="317" t="s">
        <v>638</v>
      </c>
      <c r="D165" s="314" t="s">
        <v>617</v>
      </c>
      <c r="E165" s="314" t="s">
        <v>555</v>
      </c>
      <c r="F165" s="314" t="s">
        <v>56</v>
      </c>
      <c r="G165" s="314" t="s">
        <v>56</v>
      </c>
      <c r="H165" s="317" t="s">
        <v>638</v>
      </c>
      <c r="I165" s="314" t="s">
        <v>84</v>
      </c>
      <c r="J165" s="141">
        <v>27907687</v>
      </c>
    </row>
    <row r="166" spans="2:10" s="107" customFormat="1" ht="15.75">
      <c r="B166" s="107" t="e">
        <f>VLOOKUP(C166,[1]!Companies[#Data],3,FALSE)</f>
        <v>#REF!</v>
      </c>
      <c r="C166" s="317" t="s">
        <v>638</v>
      </c>
      <c r="D166" s="314" t="s">
        <v>617</v>
      </c>
      <c r="E166" s="314" t="s">
        <v>566</v>
      </c>
      <c r="F166" s="314" t="s">
        <v>56</v>
      </c>
      <c r="G166" s="114" t="s">
        <v>56</v>
      </c>
      <c r="H166" s="317" t="s">
        <v>638</v>
      </c>
      <c r="I166" s="314" t="s">
        <v>84</v>
      </c>
      <c r="J166" s="141">
        <v>24555193</v>
      </c>
    </row>
    <row r="167" spans="2:10" s="107" customFormat="1" ht="15.75">
      <c r="B167" s="107" t="e">
        <f>VLOOKUP(C167,[1]!Companies[#Data],3,FALSE)</f>
        <v>#REF!</v>
      </c>
      <c r="C167" s="317" t="s">
        <v>638</v>
      </c>
      <c r="D167" s="314" t="s">
        <v>617</v>
      </c>
      <c r="E167" s="314" t="s">
        <v>576</v>
      </c>
      <c r="F167" s="314" t="s">
        <v>56</v>
      </c>
      <c r="G167" s="314" t="s">
        <v>56</v>
      </c>
      <c r="H167" s="317" t="s">
        <v>638</v>
      </c>
      <c r="I167" s="314" t="s">
        <v>84</v>
      </c>
      <c r="J167" s="141">
        <v>2143652</v>
      </c>
    </row>
    <row r="168" spans="2:10" s="107" customFormat="1" ht="15.75">
      <c r="B168" s="107" t="e">
        <f>VLOOKUP(C168,[1]!Companies[#Data],3,FALSE)</f>
        <v>#REF!</v>
      </c>
      <c r="C168" s="317" t="s">
        <v>638</v>
      </c>
      <c r="D168" s="314" t="s">
        <v>617</v>
      </c>
      <c r="E168" s="314" t="s">
        <v>574</v>
      </c>
      <c r="F168" s="314" t="s">
        <v>56</v>
      </c>
      <c r="G168" s="314" t="s">
        <v>56</v>
      </c>
      <c r="H168" s="317" t="s">
        <v>638</v>
      </c>
      <c r="I168" s="314" t="s">
        <v>84</v>
      </c>
      <c r="J168" s="141">
        <v>1751879</v>
      </c>
    </row>
    <row r="169" spans="2:10" s="107" customFormat="1" ht="15.75">
      <c r="B169" s="107" t="e">
        <f>VLOOKUP(C169,[1]!Companies[#Data],3,FALSE)</f>
        <v>#REF!</v>
      </c>
      <c r="C169" s="317" t="s">
        <v>638</v>
      </c>
      <c r="D169" s="97" t="s">
        <v>539</v>
      </c>
      <c r="E169" s="314" t="s">
        <v>538</v>
      </c>
      <c r="F169" s="314" t="s">
        <v>56</v>
      </c>
      <c r="G169" s="314" t="s">
        <v>56</v>
      </c>
      <c r="H169" s="317" t="s">
        <v>638</v>
      </c>
      <c r="I169" s="314" t="s">
        <v>84</v>
      </c>
      <c r="J169" s="141">
        <v>626473978</v>
      </c>
    </row>
    <row r="170" spans="2:10" s="107" customFormat="1" ht="15.75">
      <c r="B170" s="107" t="e">
        <f>VLOOKUP(C170,[1]!Companies[#Data],3,FALSE)</f>
        <v>#REF!</v>
      </c>
      <c r="C170" s="317" t="s">
        <v>638</v>
      </c>
      <c r="D170" s="97" t="s">
        <v>639</v>
      </c>
      <c r="E170" s="314" t="s">
        <v>551</v>
      </c>
      <c r="F170" s="314" t="s">
        <v>56</v>
      </c>
      <c r="G170" s="314" t="s">
        <v>56</v>
      </c>
      <c r="H170" s="317" t="s">
        <v>638</v>
      </c>
      <c r="I170" s="314" t="s">
        <v>84</v>
      </c>
      <c r="J170" s="141">
        <v>109930015</v>
      </c>
    </row>
    <row r="171" spans="2:10" s="107" customFormat="1" ht="15.75">
      <c r="B171" s="107" t="e">
        <f>VLOOKUP(C171,[1]!Companies[#Data],3,FALSE)</f>
        <v>#REF!</v>
      </c>
      <c r="C171" s="316" t="s">
        <v>640</v>
      </c>
      <c r="D171" s="314" t="s">
        <v>617</v>
      </c>
      <c r="E171" s="314" t="s">
        <v>548</v>
      </c>
      <c r="F171" s="314" t="s">
        <v>56</v>
      </c>
      <c r="G171" s="314" t="s">
        <v>56</v>
      </c>
      <c r="H171" s="316" t="s">
        <v>640</v>
      </c>
      <c r="I171" s="314" t="s">
        <v>84</v>
      </c>
      <c r="J171" s="141">
        <v>9916940</v>
      </c>
    </row>
    <row r="172" spans="2:10" s="107" customFormat="1" ht="15.75">
      <c r="B172" s="107" t="e">
        <f>VLOOKUP(C172,[1]!Companies[#Data],3,FALSE)</f>
        <v>#REF!</v>
      </c>
      <c r="C172" s="316" t="s">
        <v>640</v>
      </c>
      <c r="D172" s="314" t="s">
        <v>617</v>
      </c>
      <c r="E172" s="314" t="s">
        <v>555</v>
      </c>
      <c r="F172" s="314" t="s">
        <v>56</v>
      </c>
      <c r="G172" s="314" t="s">
        <v>56</v>
      </c>
      <c r="H172" s="316" t="s">
        <v>640</v>
      </c>
      <c r="I172" s="314" t="s">
        <v>84</v>
      </c>
      <c r="J172" s="141">
        <v>1181209</v>
      </c>
    </row>
    <row r="173" spans="2:10" s="107" customFormat="1" ht="15.75">
      <c r="B173" s="107" t="e">
        <f>VLOOKUP(C173,[1]!Companies[#Data],3,FALSE)</f>
        <v>#REF!</v>
      </c>
      <c r="C173" s="316" t="s">
        <v>641</v>
      </c>
      <c r="D173" s="314" t="s">
        <v>617</v>
      </c>
      <c r="E173" s="314" t="s">
        <v>542</v>
      </c>
      <c r="F173" s="314" t="s">
        <v>56</v>
      </c>
      <c r="G173" s="314" t="s">
        <v>56</v>
      </c>
      <c r="H173" s="316" t="s">
        <v>641</v>
      </c>
      <c r="I173" s="314" t="s">
        <v>84</v>
      </c>
      <c r="J173" s="141">
        <v>199309611</v>
      </c>
    </row>
    <row r="174" spans="2:10" s="107" customFormat="1" ht="15.75">
      <c r="B174" s="107" t="e">
        <f>VLOOKUP(C174,[1]!Companies[#Data],3,FALSE)</f>
        <v>#REF!</v>
      </c>
      <c r="C174" s="316" t="s">
        <v>641</v>
      </c>
      <c r="D174" s="314" t="s">
        <v>617</v>
      </c>
      <c r="E174" s="314" t="s">
        <v>554</v>
      </c>
      <c r="F174" s="314" t="s">
        <v>56</v>
      </c>
      <c r="G174" s="314" t="s">
        <v>56</v>
      </c>
      <c r="H174" s="316" t="s">
        <v>641</v>
      </c>
      <c r="I174" s="314" t="s">
        <v>84</v>
      </c>
      <c r="J174" s="141">
        <v>20251665</v>
      </c>
    </row>
    <row r="175" spans="2:10" s="107" customFormat="1" ht="15.75">
      <c r="B175" s="107" t="e">
        <f>VLOOKUP(C175,[1]!Companies[#Data],3,FALSE)</f>
        <v>#REF!</v>
      </c>
      <c r="C175" s="316" t="s">
        <v>641</v>
      </c>
      <c r="D175" s="314" t="s">
        <v>617</v>
      </c>
      <c r="E175" s="314" t="s">
        <v>555</v>
      </c>
      <c r="F175" s="314" t="s">
        <v>56</v>
      </c>
      <c r="G175" s="314" t="s">
        <v>56</v>
      </c>
      <c r="H175" s="316" t="s">
        <v>641</v>
      </c>
      <c r="I175" s="314" t="s">
        <v>84</v>
      </c>
      <c r="J175" s="141">
        <v>953181</v>
      </c>
    </row>
    <row r="176" spans="2:10" s="107" customFormat="1" ht="15.75">
      <c r="B176" s="107" t="e">
        <f>VLOOKUP(C176,[1]!Companies[#Data],3,FALSE)</f>
        <v>#REF!</v>
      </c>
      <c r="C176" s="317" t="s">
        <v>416</v>
      </c>
      <c r="D176" s="314" t="s">
        <v>617</v>
      </c>
      <c r="E176" s="314" t="s">
        <v>548</v>
      </c>
      <c r="F176" s="314" t="s">
        <v>56</v>
      </c>
      <c r="G176" s="314" t="s">
        <v>56</v>
      </c>
      <c r="H176" s="317" t="s">
        <v>416</v>
      </c>
      <c r="I176" s="314" t="s">
        <v>84</v>
      </c>
      <c r="J176" s="141">
        <v>96325146</v>
      </c>
    </row>
    <row r="177" spans="2:10" s="107" customFormat="1" ht="15.75">
      <c r="B177" s="107" t="e">
        <f>VLOOKUP(C177,[1]!Companies[#Data],3,FALSE)</f>
        <v>#REF!</v>
      </c>
      <c r="C177" s="317" t="s">
        <v>416</v>
      </c>
      <c r="D177" s="314" t="s">
        <v>617</v>
      </c>
      <c r="E177" s="314" t="s">
        <v>555</v>
      </c>
      <c r="F177" s="314" t="s">
        <v>56</v>
      </c>
      <c r="G177" s="314" t="s">
        <v>56</v>
      </c>
      <c r="H177" s="317" t="s">
        <v>416</v>
      </c>
      <c r="I177" s="314" t="s">
        <v>84</v>
      </c>
      <c r="J177" s="141">
        <v>999275</v>
      </c>
    </row>
    <row r="178" spans="2:10" s="107" customFormat="1" ht="15.75">
      <c r="B178" s="107" t="e">
        <f>VLOOKUP(C178,[1]!Companies[#Data],3,FALSE)</f>
        <v>#REF!</v>
      </c>
      <c r="C178" s="321"/>
      <c r="D178" s="97"/>
      <c r="E178" s="314"/>
      <c r="F178" s="314"/>
      <c r="G178" s="314"/>
      <c r="H178" s="321"/>
      <c r="I178" s="314"/>
      <c r="J178" s="141"/>
    </row>
    <row r="179" spans="2:10" s="107" customFormat="1" ht="15.75">
      <c r="B179" s="107" t="e">
        <f>VLOOKUP(C179,[1]!Companies[#Data],3,FALSE)</f>
        <v>#REF!</v>
      </c>
      <c r="C179" s="316" t="s">
        <v>642</v>
      </c>
      <c r="D179" s="314" t="s">
        <v>617</v>
      </c>
      <c r="E179" s="314" t="s">
        <v>618</v>
      </c>
      <c r="F179" s="314" t="s">
        <v>56</v>
      </c>
      <c r="G179" s="314" t="s">
        <v>56</v>
      </c>
      <c r="H179" s="316" t="s">
        <v>642</v>
      </c>
      <c r="I179" s="314" t="s">
        <v>84</v>
      </c>
      <c r="J179" s="141">
        <v>4000000</v>
      </c>
    </row>
    <row r="180" spans="2:10" s="107" customFormat="1" ht="15.75">
      <c r="B180" s="107" t="e">
        <f>VLOOKUP(C180,[1]!Companies[#Data],3,FALSE)</f>
        <v>#REF!</v>
      </c>
      <c r="C180" s="316" t="s">
        <v>642</v>
      </c>
      <c r="D180" s="314" t="s">
        <v>617</v>
      </c>
      <c r="E180" s="314" t="s">
        <v>554</v>
      </c>
      <c r="F180" s="314" t="s">
        <v>56</v>
      </c>
      <c r="G180" s="314" t="s">
        <v>56</v>
      </c>
      <c r="H180" s="316" t="s">
        <v>642</v>
      </c>
      <c r="I180" s="314" t="s">
        <v>84</v>
      </c>
      <c r="J180" s="141">
        <v>22689</v>
      </c>
    </row>
    <row r="181" spans="2:10" s="107" customFormat="1" ht="15.75">
      <c r="B181" s="107" t="e">
        <f>VLOOKUP(C181,[1]!Companies[#Data],3,FALSE)</f>
        <v>#REF!</v>
      </c>
      <c r="C181" s="316" t="s">
        <v>642</v>
      </c>
      <c r="D181" s="314" t="s">
        <v>617</v>
      </c>
      <c r="E181" s="314" t="s">
        <v>555</v>
      </c>
      <c r="F181" s="314" t="s">
        <v>56</v>
      </c>
      <c r="G181" s="314" t="s">
        <v>56</v>
      </c>
      <c r="H181" s="316" t="s">
        <v>642</v>
      </c>
      <c r="I181" s="314" t="s">
        <v>84</v>
      </c>
      <c r="J181" s="141">
        <v>618170</v>
      </c>
    </row>
    <row r="182" spans="2:10" s="107" customFormat="1" ht="15.75">
      <c r="B182" s="107" t="e">
        <f>VLOOKUP(C182,[1]!Companies[#Data],3,FALSE)</f>
        <v>#REF!</v>
      </c>
      <c r="C182" s="316" t="s">
        <v>642</v>
      </c>
      <c r="D182" s="314" t="s">
        <v>617</v>
      </c>
      <c r="E182" s="314" t="s">
        <v>574</v>
      </c>
      <c r="F182" s="314" t="s">
        <v>56</v>
      </c>
      <c r="G182" s="314" t="s">
        <v>56</v>
      </c>
      <c r="H182" s="316" t="s">
        <v>642</v>
      </c>
      <c r="I182" s="314" t="s">
        <v>84</v>
      </c>
      <c r="J182" s="141">
        <v>67</v>
      </c>
    </row>
    <row r="183" spans="2:10" s="107" customFormat="1" ht="15.75">
      <c r="B183" s="107" t="e">
        <f>VLOOKUP(C183,[1]!Companies[#Data],3,FALSE)</f>
        <v>#REF!</v>
      </c>
      <c r="C183" s="316" t="s">
        <v>642</v>
      </c>
      <c r="D183" s="97" t="s">
        <v>539</v>
      </c>
      <c r="E183" s="314" t="s">
        <v>567</v>
      </c>
      <c r="F183" s="314" t="s">
        <v>56</v>
      </c>
      <c r="G183" s="314" t="s">
        <v>56</v>
      </c>
      <c r="H183" s="316" t="s">
        <v>642</v>
      </c>
      <c r="I183" s="314" t="s">
        <v>84</v>
      </c>
      <c r="J183" s="141">
        <v>1647257</v>
      </c>
    </row>
    <row r="184" spans="2:10" s="107" customFormat="1" ht="15.75">
      <c r="B184" s="107" t="e">
        <f>VLOOKUP(C184,[1]!Companies[#Data],3,FALSE)</f>
        <v>#REF!</v>
      </c>
      <c r="C184" s="316" t="s">
        <v>642</v>
      </c>
      <c r="D184" s="97" t="s">
        <v>539</v>
      </c>
      <c r="E184" s="314" t="s">
        <v>570</v>
      </c>
      <c r="F184" s="314" t="s">
        <v>56</v>
      </c>
      <c r="G184" s="314" t="s">
        <v>56</v>
      </c>
      <c r="H184" s="316" t="s">
        <v>642</v>
      </c>
      <c r="I184" s="314" t="s">
        <v>84</v>
      </c>
      <c r="J184" s="141">
        <v>206945</v>
      </c>
    </row>
    <row r="185" spans="2:10" s="107" customFormat="1" ht="15.75">
      <c r="B185" s="107" t="e">
        <f>VLOOKUP(C185,[1]!Companies[#Data],3,FALSE)</f>
        <v>#REF!</v>
      </c>
      <c r="C185" s="316" t="s">
        <v>642</v>
      </c>
      <c r="D185" s="97" t="s">
        <v>539</v>
      </c>
      <c r="E185" s="314" t="s">
        <v>564</v>
      </c>
      <c r="F185" s="314" t="s">
        <v>56</v>
      </c>
      <c r="G185" s="314" t="s">
        <v>56</v>
      </c>
      <c r="H185" s="316" t="s">
        <v>642</v>
      </c>
      <c r="I185" s="314" t="s">
        <v>84</v>
      </c>
      <c r="J185" s="141">
        <v>49952</v>
      </c>
    </row>
    <row r="186" spans="2:10" s="107" customFormat="1" ht="15.75">
      <c r="B186" s="107" t="e">
        <f>VLOOKUP(C186,[1]!Companies[#Data],3,FALSE)</f>
        <v>#REF!</v>
      </c>
      <c r="C186" s="316" t="s">
        <v>642</v>
      </c>
      <c r="D186" s="97" t="s">
        <v>539</v>
      </c>
      <c r="E186" s="314" t="s">
        <v>565</v>
      </c>
      <c r="F186" s="314" t="s">
        <v>56</v>
      </c>
      <c r="G186" s="314" t="s">
        <v>56</v>
      </c>
      <c r="H186" s="316" t="s">
        <v>642</v>
      </c>
      <c r="I186" s="314" t="s">
        <v>84</v>
      </c>
      <c r="J186" s="141">
        <v>49952</v>
      </c>
    </row>
    <row r="187" spans="2:10" s="107" customFormat="1" ht="15.75">
      <c r="B187" s="107" t="e">
        <f>VLOOKUP(C187,[1]!Companies[#Data],3,FALSE)</f>
        <v>#REF!</v>
      </c>
      <c r="C187" s="316" t="s">
        <v>642</v>
      </c>
      <c r="D187" s="97" t="s">
        <v>539</v>
      </c>
      <c r="E187" s="314" t="s">
        <v>571</v>
      </c>
      <c r="F187" s="314" t="s">
        <v>56</v>
      </c>
      <c r="G187" s="314" t="s">
        <v>56</v>
      </c>
      <c r="H187" s="316" t="s">
        <v>642</v>
      </c>
      <c r="I187" s="314" t="s">
        <v>84</v>
      </c>
      <c r="J187" s="141">
        <v>107040</v>
      </c>
    </row>
    <row r="188" spans="2:10" s="107" customFormat="1" ht="15.75">
      <c r="B188" s="107" t="e">
        <f>VLOOKUP(C188,[1]!Companies[#Data],3,FALSE)</f>
        <v>#REF!</v>
      </c>
      <c r="C188" s="321"/>
      <c r="D188" s="97"/>
      <c r="E188" s="314"/>
      <c r="F188" s="314"/>
      <c r="G188" s="314"/>
      <c r="H188" s="321"/>
      <c r="I188" s="314"/>
      <c r="J188" s="141"/>
    </row>
    <row r="189" spans="2:10" s="107" customFormat="1" ht="15.75">
      <c r="B189" s="107" t="e">
        <f>VLOOKUP(C189,[1]!Companies[#Data],3,FALSE)</f>
        <v>#REF!</v>
      </c>
      <c r="C189" s="319" t="s">
        <v>643</v>
      </c>
      <c r="D189" s="314" t="s">
        <v>617</v>
      </c>
      <c r="E189" s="314" t="s">
        <v>542</v>
      </c>
      <c r="F189" s="314" t="s">
        <v>56</v>
      </c>
      <c r="G189" s="314" t="s">
        <v>56</v>
      </c>
      <c r="H189" s="319" t="s">
        <v>643</v>
      </c>
      <c r="I189" s="314" t="s">
        <v>84</v>
      </c>
      <c r="J189" s="141">
        <v>125042454</v>
      </c>
    </row>
    <row r="190" spans="2:10" s="107" customFormat="1" ht="15.75">
      <c r="B190" s="107" t="e">
        <f>VLOOKUP(C190,[1]!Companies[#Data],3,FALSE)</f>
        <v>#REF!</v>
      </c>
      <c r="C190" s="319" t="s">
        <v>643</v>
      </c>
      <c r="D190" s="314" t="s">
        <v>617</v>
      </c>
      <c r="E190" s="314" t="s">
        <v>554</v>
      </c>
      <c r="F190" s="314" t="s">
        <v>56</v>
      </c>
      <c r="G190" s="114" t="s">
        <v>56</v>
      </c>
      <c r="H190" s="319" t="s">
        <v>643</v>
      </c>
      <c r="I190" s="314" t="s">
        <v>84</v>
      </c>
      <c r="J190" s="141">
        <v>25407678</v>
      </c>
    </row>
    <row r="191" spans="2:10" s="107" customFormat="1" ht="15.75">
      <c r="B191" s="107" t="e">
        <f>VLOOKUP(C191,[1]!Companies[#Data],3,FALSE)</f>
        <v>#REF!</v>
      </c>
      <c r="C191" s="319" t="s">
        <v>643</v>
      </c>
      <c r="D191" s="314" t="s">
        <v>617</v>
      </c>
      <c r="E191" s="314" t="s">
        <v>555</v>
      </c>
      <c r="F191" s="314" t="s">
        <v>56</v>
      </c>
      <c r="G191" s="314" t="s">
        <v>56</v>
      </c>
      <c r="H191" s="319" t="s">
        <v>643</v>
      </c>
      <c r="I191" s="314" t="s">
        <v>84</v>
      </c>
      <c r="J191" s="141">
        <v>14163268</v>
      </c>
    </row>
    <row r="192" spans="2:10" s="107" customFormat="1" ht="15.75">
      <c r="B192" s="107" t="e">
        <f>VLOOKUP(C192,[1]!Companies[#Data],3,FALSE)</f>
        <v>#REF!</v>
      </c>
      <c r="C192" s="319" t="s">
        <v>643</v>
      </c>
      <c r="D192" s="97" t="s">
        <v>539</v>
      </c>
      <c r="E192" s="314" t="s">
        <v>541</v>
      </c>
      <c r="F192" s="314" t="s">
        <v>56</v>
      </c>
      <c r="G192" s="314" t="s">
        <v>56</v>
      </c>
      <c r="H192" s="319" t="s">
        <v>643</v>
      </c>
      <c r="I192" s="314" t="s">
        <v>84</v>
      </c>
      <c r="J192" s="141">
        <v>461947491</v>
      </c>
    </row>
    <row r="193" spans="2:10" s="107" customFormat="1" ht="15.75">
      <c r="B193" s="107" t="e">
        <f>VLOOKUP(C193,[1]!Companies[#Data],3,FALSE)</f>
        <v>#REF!</v>
      </c>
      <c r="C193" s="319" t="s">
        <v>643</v>
      </c>
      <c r="D193" s="97" t="s">
        <v>539</v>
      </c>
      <c r="E193" s="314" t="s">
        <v>567</v>
      </c>
      <c r="F193" s="314" t="s">
        <v>56</v>
      </c>
      <c r="G193" s="314" t="s">
        <v>56</v>
      </c>
      <c r="H193" s="319" t="s">
        <v>643</v>
      </c>
      <c r="I193" s="314" t="s">
        <v>84</v>
      </c>
      <c r="J193" s="141">
        <v>15995356</v>
      </c>
    </row>
    <row r="194" spans="2:10" s="107" customFormat="1" ht="15.75">
      <c r="B194" s="107" t="e">
        <f>VLOOKUP(C194,[1]!Companies[#Data],3,FALSE)</f>
        <v>#REF!</v>
      </c>
      <c r="C194" s="319" t="s">
        <v>643</v>
      </c>
      <c r="D194" s="97" t="s">
        <v>539</v>
      </c>
      <c r="E194" s="314" t="s">
        <v>622</v>
      </c>
      <c r="F194" s="314" t="s">
        <v>56</v>
      </c>
      <c r="G194" s="114" t="s">
        <v>56</v>
      </c>
      <c r="H194" s="319" t="s">
        <v>643</v>
      </c>
      <c r="I194" s="314" t="s">
        <v>84</v>
      </c>
      <c r="J194" s="141">
        <v>16830776</v>
      </c>
    </row>
    <row r="195" spans="2:10" s="107" customFormat="1" ht="15.75">
      <c r="B195" s="107" t="e">
        <f>VLOOKUP(C195,[1]!Companies[#Data],3,FALSE)</f>
        <v>#REF!</v>
      </c>
      <c r="C195" s="319" t="s">
        <v>643</v>
      </c>
      <c r="D195" s="97" t="s">
        <v>539</v>
      </c>
      <c r="E195" s="314" t="s">
        <v>553</v>
      </c>
      <c r="F195" s="314" t="s">
        <v>56</v>
      </c>
      <c r="G195" s="314" t="s">
        <v>56</v>
      </c>
      <c r="H195" s="319" t="s">
        <v>643</v>
      </c>
      <c r="I195" s="314" t="s">
        <v>84</v>
      </c>
      <c r="J195" s="141">
        <v>115594697</v>
      </c>
    </row>
    <row r="196" spans="2:10" s="107" customFormat="1" ht="15.75">
      <c r="B196" s="107" t="e">
        <f>VLOOKUP(C196,[1]!Companies[#Data],3,FALSE)</f>
        <v>#REF!</v>
      </c>
      <c r="C196" s="319" t="s">
        <v>643</v>
      </c>
      <c r="D196" s="97" t="s">
        <v>539</v>
      </c>
      <c r="E196" s="314" t="s">
        <v>568</v>
      </c>
      <c r="F196" s="314" t="s">
        <v>56</v>
      </c>
      <c r="G196" s="314" t="s">
        <v>56</v>
      </c>
      <c r="H196" s="319" t="s">
        <v>643</v>
      </c>
      <c r="I196" s="314" t="s">
        <v>84</v>
      </c>
      <c r="J196" s="141">
        <v>21080786</v>
      </c>
    </row>
    <row r="197" spans="2:10" s="107" customFormat="1" ht="15.75">
      <c r="B197" s="107" t="e">
        <f>VLOOKUP(C197,[1]!Companies[#Data],3,FALSE)</f>
        <v>#REF!</v>
      </c>
      <c r="C197" s="319" t="s">
        <v>643</v>
      </c>
      <c r="D197" s="97" t="s">
        <v>539</v>
      </c>
      <c r="E197" s="314" t="s">
        <v>564</v>
      </c>
      <c r="F197" s="314" t="s">
        <v>56</v>
      </c>
      <c r="G197" s="314" t="s">
        <v>56</v>
      </c>
      <c r="H197" s="319" t="s">
        <v>643</v>
      </c>
      <c r="I197" s="314" t="s">
        <v>84</v>
      </c>
      <c r="J197" s="141">
        <v>1515322</v>
      </c>
    </row>
    <row r="198" spans="2:10" s="107" customFormat="1" ht="15.75">
      <c r="B198" s="107" t="e">
        <f>VLOOKUP(C198,[1]!Companies[#Data],3,FALSE)</f>
        <v>#REF!</v>
      </c>
      <c r="C198" s="319" t="s">
        <v>643</v>
      </c>
      <c r="D198" s="97" t="s">
        <v>539</v>
      </c>
      <c r="E198" s="314" t="s">
        <v>565</v>
      </c>
      <c r="F198" s="314" t="s">
        <v>56</v>
      </c>
      <c r="G198" s="314" t="s">
        <v>56</v>
      </c>
      <c r="H198" s="319" t="s">
        <v>643</v>
      </c>
      <c r="I198" s="314" t="s">
        <v>84</v>
      </c>
      <c r="J198" s="141">
        <v>1515322</v>
      </c>
    </row>
    <row r="199" spans="2:10" s="107" customFormat="1" ht="15.75">
      <c r="B199" s="107" t="e">
        <f>VLOOKUP(C199,[1]!Companies[#Data],3,FALSE)</f>
        <v>#REF!</v>
      </c>
      <c r="C199" s="319" t="s">
        <v>643</v>
      </c>
      <c r="D199" s="97" t="s">
        <v>539</v>
      </c>
      <c r="E199" s="314" t="s">
        <v>571</v>
      </c>
      <c r="F199" s="314" t="s">
        <v>56</v>
      </c>
      <c r="G199" s="314" t="s">
        <v>56</v>
      </c>
      <c r="H199" s="319" t="s">
        <v>643</v>
      </c>
      <c r="I199" s="314" t="s">
        <v>84</v>
      </c>
      <c r="J199" s="141">
        <v>1337049</v>
      </c>
    </row>
    <row r="200" spans="2:10" s="107" customFormat="1" ht="15.75">
      <c r="B200" s="107" t="e">
        <f>VLOOKUP(C200,[1]!Companies[#Data],3,FALSE)</f>
        <v>#REF!</v>
      </c>
      <c r="C200" s="321"/>
      <c r="D200" s="97"/>
      <c r="E200" s="314"/>
      <c r="F200" s="314"/>
      <c r="G200" s="314"/>
      <c r="H200" s="321"/>
      <c r="I200" s="314"/>
      <c r="J200" s="141"/>
    </row>
    <row r="201" spans="2:10" s="107" customFormat="1" ht="15.75">
      <c r="B201" s="107" t="e">
        <f>VLOOKUP(C201,[1]!Companies[#Data],3,FALSE)</f>
        <v>#REF!</v>
      </c>
      <c r="C201" s="317" t="s">
        <v>644</v>
      </c>
      <c r="D201" s="314" t="s">
        <v>617</v>
      </c>
      <c r="E201" s="314" t="s">
        <v>618</v>
      </c>
      <c r="F201" s="314" t="s">
        <v>56</v>
      </c>
      <c r="G201" s="314" t="s">
        <v>56</v>
      </c>
      <c r="H201" s="317" t="s">
        <v>644</v>
      </c>
      <c r="I201" s="314" t="s">
        <v>84</v>
      </c>
      <c r="J201" s="141">
        <v>4636081</v>
      </c>
    </row>
    <row r="202" spans="2:10" s="107" customFormat="1" ht="15.75">
      <c r="B202" s="107" t="e">
        <f>VLOOKUP(C202,[1]!Companies[#Data],3,FALSE)</f>
        <v>#REF!</v>
      </c>
      <c r="C202" s="317" t="s">
        <v>644</v>
      </c>
      <c r="D202" s="314" t="s">
        <v>617</v>
      </c>
      <c r="E202" s="314" t="s">
        <v>542</v>
      </c>
      <c r="F202" s="314" t="s">
        <v>56</v>
      </c>
      <c r="G202" s="114" t="s">
        <v>56</v>
      </c>
      <c r="H202" s="317" t="s">
        <v>644</v>
      </c>
      <c r="I202" s="314" t="s">
        <v>84</v>
      </c>
      <c r="J202" s="141">
        <v>1180951</v>
      </c>
    </row>
    <row r="203" spans="2:10" s="107" customFormat="1" ht="15.75">
      <c r="B203" s="107" t="e">
        <f>VLOOKUP(C203,[1]!Companies[#Data],3,FALSE)</f>
        <v>#REF!</v>
      </c>
      <c r="C203" s="317" t="s">
        <v>644</v>
      </c>
      <c r="D203" s="314" t="s">
        <v>617</v>
      </c>
      <c r="E203" s="314" t="s">
        <v>554</v>
      </c>
      <c r="F203" s="314" t="s">
        <v>56</v>
      </c>
      <c r="G203" s="314" t="s">
        <v>56</v>
      </c>
      <c r="H203" s="317" t="s">
        <v>644</v>
      </c>
      <c r="I203" s="314" t="s">
        <v>84</v>
      </c>
      <c r="J203" s="141">
        <v>1356215</v>
      </c>
    </row>
    <row r="204" spans="2:10" s="107" customFormat="1" ht="15.75">
      <c r="B204" s="107" t="e">
        <f>VLOOKUP(C204,[1]!Companies[#Data],3,FALSE)</f>
        <v>#REF!</v>
      </c>
      <c r="C204" s="317" t="s">
        <v>644</v>
      </c>
      <c r="D204" s="314" t="s">
        <v>617</v>
      </c>
      <c r="E204" s="314" t="s">
        <v>555</v>
      </c>
      <c r="F204" s="314" t="s">
        <v>56</v>
      </c>
      <c r="G204" s="314" t="s">
        <v>56</v>
      </c>
      <c r="H204" s="317" t="s">
        <v>644</v>
      </c>
      <c r="I204" s="314" t="s">
        <v>84</v>
      </c>
      <c r="J204" s="141">
        <v>644087</v>
      </c>
    </row>
    <row r="205" spans="2:10" s="107" customFormat="1" ht="15.75">
      <c r="B205" s="107" t="e">
        <f>VLOOKUP(C205,[1]!Companies[#Data],3,FALSE)</f>
        <v>#REF!</v>
      </c>
      <c r="C205" s="317" t="s">
        <v>644</v>
      </c>
      <c r="D205" s="97" t="s">
        <v>539</v>
      </c>
      <c r="E205" s="314" t="s">
        <v>541</v>
      </c>
      <c r="F205" s="314" t="s">
        <v>56</v>
      </c>
      <c r="G205" s="314" t="s">
        <v>56</v>
      </c>
      <c r="H205" s="317" t="s">
        <v>644</v>
      </c>
      <c r="I205" s="314" t="s">
        <v>84</v>
      </c>
      <c r="J205" s="141">
        <v>2719218</v>
      </c>
    </row>
    <row r="206" spans="2:10" s="107" customFormat="1" ht="15.75">
      <c r="B206" s="107" t="e">
        <f>VLOOKUP(C206,[1]!Companies[#Data],3,FALSE)</f>
        <v>#REF!</v>
      </c>
      <c r="C206" s="317" t="s">
        <v>644</v>
      </c>
      <c r="D206" s="97" t="s">
        <v>539</v>
      </c>
      <c r="E206" s="314" t="s">
        <v>567</v>
      </c>
      <c r="F206" s="314" t="s">
        <v>56</v>
      </c>
      <c r="G206" s="314" t="s">
        <v>56</v>
      </c>
      <c r="H206" s="317" t="s">
        <v>644</v>
      </c>
      <c r="I206" s="314" t="s">
        <v>84</v>
      </c>
      <c r="J206" s="141">
        <v>382586</v>
      </c>
    </row>
    <row r="207" spans="2:10" s="107" customFormat="1" ht="15.75">
      <c r="B207" s="107" t="e">
        <f>VLOOKUP(C207,[1]!Companies[#Data],3,FALSE)</f>
        <v>#REF!</v>
      </c>
      <c r="C207" s="317" t="s">
        <v>644</v>
      </c>
      <c r="D207" s="97" t="s">
        <v>539</v>
      </c>
      <c r="E207" s="314" t="s">
        <v>622</v>
      </c>
      <c r="F207" s="314" t="s">
        <v>56</v>
      </c>
      <c r="G207" s="114" t="s">
        <v>56</v>
      </c>
      <c r="H207" s="317" t="s">
        <v>644</v>
      </c>
      <c r="I207" s="314" t="s">
        <v>84</v>
      </c>
      <c r="J207" s="141">
        <v>225886</v>
      </c>
    </row>
    <row r="208" spans="2:10" s="107" customFormat="1" ht="15.75">
      <c r="B208" s="107" t="e">
        <f>VLOOKUP(C208,[1]!Companies[#Data],3,FALSE)</f>
        <v>#REF!</v>
      </c>
      <c r="C208" s="317" t="s">
        <v>644</v>
      </c>
      <c r="D208" s="97" t="s">
        <v>539</v>
      </c>
      <c r="E208" s="314" t="s">
        <v>568</v>
      </c>
      <c r="F208" s="314" t="s">
        <v>56</v>
      </c>
      <c r="G208" s="314" t="s">
        <v>56</v>
      </c>
      <c r="H208" s="317" t="s">
        <v>644</v>
      </c>
      <c r="I208" s="314" t="s">
        <v>84</v>
      </c>
      <c r="J208" s="141">
        <v>171786</v>
      </c>
    </row>
    <row r="209" spans="2:10" s="107" customFormat="1" ht="15.75">
      <c r="B209" s="107" t="e">
        <f>VLOOKUP(C209,[1]!Companies[#Data],3,FALSE)</f>
        <v>#REF!</v>
      </c>
      <c r="C209" s="317" t="s">
        <v>644</v>
      </c>
      <c r="D209" s="97" t="s">
        <v>539</v>
      </c>
      <c r="E209" s="314" t="s">
        <v>564</v>
      </c>
      <c r="F209" s="314" t="s">
        <v>56</v>
      </c>
      <c r="G209" s="314" t="s">
        <v>56</v>
      </c>
      <c r="H209" s="317" t="s">
        <v>644</v>
      </c>
      <c r="I209" s="314" t="s">
        <v>84</v>
      </c>
      <c r="J209" s="141">
        <v>254452</v>
      </c>
    </row>
    <row r="210" spans="2:10" s="107" customFormat="1" ht="15.75">
      <c r="B210" s="107" t="e">
        <f>VLOOKUP(C210,[1]!Companies[#Data],3,FALSE)</f>
        <v>#REF!</v>
      </c>
      <c r="C210" s="317" t="s">
        <v>644</v>
      </c>
      <c r="D210" s="97" t="s">
        <v>539</v>
      </c>
      <c r="E210" s="314" t="s">
        <v>565</v>
      </c>
      <c r="F210" s="314" t="s">
        <v>56</v>
      </c>
      <c r="G210" s="314" t="s">
        <v>56</v>
      </c>
      <c r="H210" s="317" t="s">
        <v>644</v>
      </c>
      <c r="I210" s="314" t="s">
        <v>84</v>
      </c>
      <c r="J210" s="141">
        <v>254452</v>
      </c>
    </row>
    <row r="211" spans="2:10" s="107" customFormat="1" ht="15.75">
      <c r="B211" s="107" t="e">
        <f>VLOOKUP(C211,[1]!Companies[#Data],3,FALSE)</f>
        <v>#REF!</v>
      </c>
      <c r="C211" s="317" t="s">
        <v>644</v>
      </c>
      <c r="D211" s="97" t="s">
        <v>539</v>
      </c>
      <c r="E211" s="314" t="s">
        <v>571</v>
      </c>
      <c r="F211" s="314" t="s">
        <v>56</v>
      </c>
      <c r="G211" s="314" t="s">
        <v>56</v>
      </c>
      <c r="H211" s="317" t="s">
        <v>644</v>
      </c>
      <c r="I211" s="314" t="s">
        <v>84</v>
      </c>
      <c r="J211" s="141">
        <v>254452</v>
      </c>
    </row>
    <row r="212" spans="2:10" s="107" customFormat="1" ht="15.75">
      <c r="B212" s="107" t="e">
        <f>VLOOKUP(C212,[1]!Companies[#Data],3,FALSE)</f>
        <v>#REF!</v>
      </c>
      <c r="C212" s="317" t="s">
        <v>645</v>
      </c>
      <c r="D212" s="314" t="s">
        <v>617</v>
      </c>
      <c r="E212" s="314" t="s">
        <v>618</v>
      </c>
      <c r="F212" s="314" t="s">
        <v>56</v>
      </c>
      <c r="G212" s="314" t="s">
        <v>56</v>
      </c>
      <c r="H212" s="317" t="s">
        <v>645</v>
      </c>
      <c r="I212" s="314" t="s">
        <v>84</v>
      </c>
      <c r="J212" s="141">
        <v>15561402</v>
      </c>
    </row>
    <row r="213" spans="2:10" s="107" customFormat="1" ht="15.75">
      <c r="B213" s="107" t="e">
        <f>VLOOKUP(C213,[1]!Companies[#Data],3,FALSE)</f>
        <v>#REF!</v>
      </c>
      <c r="C213" s="317" t="s">
        <v>645</v>
      </c>
      <c r="D213" s="314" t="s">
        <v>617</v>
      </c>
      <c r="E213" s="314" t="s">
        <v>542</v>
      </c>
      <c r="F213" s="314" t="s">
        <v>56</v>
      </c>
      <c r="G213" s="114" t="s">
        <v>56</v>
      </c>
      <c r="H213" s="317" t="s">
        <v>645</v>
      </c>
      <c r="I213" s="314" t="s">
        <v>84</v>
      </c>
      <c r="J213" s="141">
        <v>750106</v>
      </c>
    </row>
    <row r="214" spans="2:10" s="107" customFormat="1" ht="15.75">
      <c r="B214" s="107" t="e">
        <f>VLOOKUP(C214,[1]!Companies[#Data],3,FALSE)</f>
        <v>#REF!</v>
      </c>
      <c r="C214" s="317" t="s">
        <v>645</v>
      </c>
      <c r="D214" s="314" t="s">
        <v>617</v>
      </c>
      <c r="E214" s="314" t="s">
        <v>554</v>
      </c>
      <c r="F214" s="314" t="s">
        <v>56</v>
      </c>
      <c r="G214" s="314" t="s">
        <v>56</v>
      </c>
      <c r="H214" s="317" t="s">
        <v>645</v>
      </c>
      <c r="I214" s="314" t="s">
        <v>84</v>
      </c>
      <c r="J214" s="141">
        <v>998894</v>
      </c>
    </row>
    <row r="215" spans="2:10" s="107" customFormat="1" ht="15.75">
      <c r="B215" s="107" t="e">
        <f>VLOOKUP(C215,[1]!Companies[#Data],3,FALSE)</f>
        <v>#REF!</v>
      </c>
      <c r="C215" s="317" t="s">
        <v>645</v>
      </c>
      <c r="D215" s="314" t="s">
        <v>617</v>
      </c>
      <c r="E215" s="314" t="s">
        <v>555</v>
      </c>
      <c r="F215" s="314" t="s">
        <v>56</v>
      </c>
      <c r="G215" s="314" t="s">
        <v>56</v>
      </c>
      <c r="H215" s="317" t="s">
        <v>645</v>
      </c>
      <c r="I215" s="314" t="s">
        <v>84</v>
      </c>
      <c r="J215" s="141">
        <v>381095</v>
      </c>
    </row>
    <row r="216" spans="2:10" s="107" customFormat="1" ht="15.75">
      <c r="B216" s="107" t="e">
        <f>VLOOKUP(C216,[1]!Companies[#Data],3,FALSE)</f>
        <v>#REF!</v>
      </c>
      <c r="C216" s="317" t="s">
        <v>645</v>
      </c>
      <c r="D216" s="97" t="s">
        <v>539</v>
      </c>
      <c r="E216" s="314" t="s">
        <v>541</v>
      </c>
      <c r="F216" s="314" t="s">
        <v>56</v>
      </c>
      <c r="G216" s="314" t="s">
        <v>56</v>
      </c>
      <c r="H216" s="317" t="s">
        <v>645</v>
      </c>
      <c r="I216" s="314" t="s">
        <v>84</v>
      </c>
      <c r="J216" s="141">
        <v>16250067</v>
      </c>
    </row>
    <row r="217" spans="2:10" s="107" customFormat="1" ht="15.75">
      <c r="B217" s="107" t="e">
        <f>VLOOKUP(C217,[1]!Companies[#Data],3,FALSE)</f>
        <v>#REF!</v>
      </c>
      <c r="C217" s="317" t="s">
        <v>645</v>
      </c>
      <c r="D217" s="97" t="s">
        <v>539</v>
      </c>
      <c r="E217" s="314" t="s">
        <v>567</v>
      </c>
      <c r="F217" s="314" t="s">
        <v>56</v>
      </c>
      <c r="G217" s="314" t="s">
        <v>56</v>
      </c>
      <c r="H217" s="317" t="s">
        <v>645</v>
      </c>
      <c r="I217" s="314" t="s">
        <v>84</v>
      </c>
      <c r="J217" s="141">
        <v>989643</v>
      </c>
    </row>
    <row r="218" spans="2:10" s="107" customFormat="1" ht="15.75">
      <c r="B218" s="107" t="e">
        <f>VLOOKUP(C218,[1]!Companies[#Data],3,FALSE)</f>
        <v>#REF!</v>
      </c>
      <c r="C218" s="317" t="s">
        <v>645</v>
      </c>
      <c r="D218" s="97" t="s">
        <v>539</v>
      </c>
      <c r="E218" s="314" t="s">
        <v>622</v>
      </c>
      <c r="F218" s="314" t="s">
        <v>56</v>
      </c>
      <c r="G218" s="114" t="s">
        <v>56</v>
      </c>
      <c r="H218" s="317" t="s">
        <v>645</v>
      </c>
      <c r="I218" s="314" t="s">
        <v>84</v>
      </c>
      <c r="J218" s="141">
        <v>300551</v>
      </c>
    </row>
    <row r="219" spans="2:10" s="107" customFormat="1" ht="15.75">
      <c r="B219" s="107" t="e">
        <f>VLOOKUP(C219,[1]!Companies[#Data],3,FALSE)</f>
        <v>#REF!</v>
      </c>
      <c r="C219" s="317" t="s">
        <v>645</v>
      </c>
      <c r="D219" s="97" t="s">
        <v>539</v>
      </c>
      <c r="E219" s="314" t="s">
        <v>561</v>
      </c>
      <c r="F219" s="314" t="s">
        <v>56</v>
      </c>
      <c r="G219" s="114" t="s">
        <v>56</v>
      </c>
      <c r="H219" s="317" t="s">
        <v>645</v>
      </c>
      <c r="I219" s="314" t="s">
        <v>84</v>
      </c>
      <c r="J219" s="141">
        <v>40264</v>
      </c>
    </row>
    <row r="220" spans="2:10" s="107" customFormat="1" ht="15.75">
      <c r="B220" s="107" t="e">
        <f>VLOOKUP(C220,[1]!Companies[#Data],3,FALSE)</f>
        <v>#REF!</v>
      </c>
      <c r="C220" s="317" t="s">
        <v>645</v>
      </c>
      <c r="D220" s="97" t="s">
        <v>539</v>
      </c>
      <c r="E220" s="314" t="s">
        <v>568</v>
      </c>
      <c r="F220" s="314" t="s">
        <v>56</v>
      </c>
      <c r="G220" s="314" t="s">
        <v>56</v>
      </c>
      <c r="H220" s="317" t="s">
        <v>645</v>
      </c>
      <c r="I220" s="314" t="s">
        <v>84</v>
      </c>
      <c r="J220" s="141">
        <v>748257</v>
      </c>
    </row>
    <row r="221" spans="2:10" s="107" customFormat="1" ht="15.75">
      <c r="B221" s="107" t="e">
        <f>VLOOKUP(C221,[1]!Companies[#Data],3,FALSE)</f>
        <v>#REF!</v>
      </c>
      <c r="C221" s="317" t="s">
        <v>645</v>
      </c>
      <c r="D221" s="97" t="s">
        <v>539</v>
      </c>
      <c r="E221" s="314" t="s">
        <v>564</v>
      </c>
      <c r="F221" s="314" t="s">
        <v>56</v>
      </c>
      <c r="G221" s="314" t="s">
        <v>56</v>
      </c>
      <c r="H221" s="317" t="s">
        <v>645</v>
      </c>
      <c r="I221" s="314" t="s">
        <v>84</v>
      </c>
      <c r="J221" s="141">
        <v>1282679</v>
      </c>
    </row>
    <row r="222" spans="2:10" s="107" customFormat="1" ht="15.75">
      <c r="B222" s="107" t="e">
        <f>VLOOKUP(C222,[1]!Companies[#Data],3,FALSE)</f>
        <v>#REF!</v>
      </c>
      <c r="C222" s="317" t="s">
        <v>645</v>
      </c>
      <c r="D222" s="97" t="s">
        <v>539</v>
      </c>
      <c r="E222" s="314" t="s">
        <v>565</v>
      </c>
      <c r="F222" s="314" t="s">
        <v>56</v>
      </c>
      <c r="G222" s="314" t="s">
        <v>56</v>
      </c>
      <c r="H222" s="317" t="s">
        <v>645</v>
      </c>
      <c r="I222" s="314" t="s">
        <v>84</v>
      </c>
      <c r="J222" s="141">
        <v>1282678</v>
      </c>
    </row>
    <row r="223" spans="2:10" s="107" customFormat="1" ht="15.75">
      <c r="B223" s="107" t="e">
        <f>VLOOKUP(C223,[1]!Companies[#Data],3,FALSE)</f>
        <v>#REF!</v>
      </c>
      <c r="C223" s="317" t="s">
        <v>645</v>
      </c>
      <c r="D223" s="97" t="s">
        <v>539</v>
      </c>
      <c r="E223" s="314" t="s">
        <v>571</v>
      </c>
      <c r="F223" s="314" t="s">
        <v>56</v>
      </c>
      <c r="G223" s="314" t="s">
        <v>56</v>
      </c>
      <c r="H223" s="317" t="s">
        <v>645</v>
      </c>
      <c r="I223" s="314" t="s">
        <v>84</v>
      </c>
      <c r="J223" s="141">
        <v>675702</v>
      </c>
    </row>
    <row r="224" spans="2:10" s="107" customFormat="1" ht="15.75">
      <c r="B224" s="107" t="e">
        <f>VLOOKUP(C224,[1]!Companies[#Data],3,FALSE)</f>
        <v>#REF!</v>
      </c>
      <c r="C224" s="321"/>
      <c r="D224" s="97"/>
      <c r="E224" s="314"/>
      <c r="F224" s="314"/>
      <c r="G224" s="314"/>
      <c r="H224" s="321"/>
      <c r="I224" s="314"/>
      <c r="J224" s="141"/>
    </row>
    <row r="225" spans="2:10" s="107" customFormat="1" ht="15.75">
      <c r="B225" s="107" t="e">
        <f>VLOOKUP(C225,[1]!Companies[#Data],3,FALSE)</f>
        <v>#REF!</v>
      </c>
      <c r="C225" s="321" t="s">
        <v>646</v>
      </c>
      <c r="D225" s="97" t="s">
        <v>617</v>
      </c>
      <c r="E225" s="314" t="s">
        <v>548</v>
      </c>
      <c r="F225" s="314" t="s">
        <v>56</v>
      </c>
      <c r="G225" s="114" t="s">
        <v>56</v>
      </c>
      <c r="H225" s="321" t="s">
        <v>646</v>
      </c>
      <c r="I225" s="314" t="s">
        <v>84</v>
      </c>
      <c r="J225" s="141">
        <v>515362</v>
      </c>
    </row>
    <row r="226" spans="2:10" s="107" customFormat="1" ht="15.75">
      <c r="B226" s="107" t="e">
        <f>VLOOKUP(C226,[1]!Companies[#Data],3,FALSE)</f>
        <v>#REF!</v>
      </c>
      <c r="C226" s="319" t="s">
        <v>646</v>
      </c>
      <c r="D226" s="314" t="s">
        <v>617</v>
      </c>
      <c r="E226" s="314" t="s">
        <v>555</v>
      </c>
      <c r="F226" s="314" t="s">
        <v>56</v>
      </c>
      <c r="G226" s="314" t="s">
        <v>56</v>
      </c>
      <c r="H226" s="319" t="s">
        <v>646</v>
      </c>
      <c r="I226" s="314" t="s">
        <v>84</v>
      </c>
      <c r="J226" s="141">
        <v>2545363</v>
      </c>
    </row>
    <row r="227" spans="2:10" s="107" customFormat="1" ht="15.75">
      <c r="B227" s="107" t="e">
        <f>VLOOKUP(C227,[1]!Companies[#Data],3,FALSE)</f>
        <v>#REF!</v>
      </c>
      <c r="C227" s="319" t="s">
        <v>646</v>
      </c>
      <c r="D227" s="314" t="s">
        <v>617</v>
      </c>
      <c r="E227" s="314" t="s">
        <v>566</v>
      </c>
      <c r="F227" s="314" t="s">
        <v>56</v>
      </c>
      <c r="G227" s="314" t="s">
        <v>56</v>
      </c>
      <c r="H227" s="319" t="s">
        <v>646</v>
      </c>
      <c r="I227" s="314" t="s">
        <v>84</v>
      </c>
      <c r="J227" s="141">
        <v>2491270</v>
      </c>
    </row>
    <row r="228" spans="2:10" s="107" customFormat="1" ht="15.75">
      <c r="B228" s="107" t="e">
        <f>VLOOKUP(C228,[1]!Companies[#Data],3,FALSE)</f>
        <v>#REF!</v>
      </c>
      <c r="C228" s="319" t="s">
        <v>647</v>
      </c>
      <c r="D228" s="314" t="s">
        <v>617</v>
      </c>
      <c r="E228" s="314" t="s">
        <v>548</v>
      </c>
      <c r="F228" s="314" t="s">
        <v>56</v>
      </c>
      <c r="G228" s="114" t="s">
        <v>56</v>
      </c>
      <c r="H228" s="319" t="s">
        <v>647</v>
      </c>
      <c r="I228" s="314" t="s">
        <v>84</v>
      </c>
      <c r="J228" s="141">
        <v>1672057</v>
      </c>
    </row>
    <row r="229" spans="2:10" s="107" customFormat="1" ht="15.75">
      <c r="B229" s="107" t="e">
        <f>VLOOKUP(C229,[1]!Companies[#Data],3,FALSE)</f>
        <v>#REF!</v>
      </c>
      <c r="C229" s="317" t="s">
        <v>647</v>
      </c>
      <c r="D229" s="314" t="s">
        <v>617</v>
      </c>
      <c r="E229" s="314" t="s">
        <v>555</v>
      </c>
      <c r="F229" s="314" t="s">
        <v>56</v>
      </c>
      <c r="G229" s="314" t="s">
        <v>56</v>
      </c>
      <c r="H229" s="317" t="s">
        <v>647</v>
      </c>
      <c r="I229" s="314" t="s">
        <v>84</v>
      </c>
      <c r="J229" s="141">
        <v>2562300</v>
      </c>
    </row>
    <row r="230" spans="2:10" s="107" customFormat="1" ht="15.75">
      <c r="B230" s="107" t="e">
        <f>VLOOKUP(C230,[1]!Companies[#Data],3,FALSE)</f>
        <v>#REF!</v>
      </c>
      <c r="C230" s="317" t="s">
        <v>647</v>
      </c>
      <c r="D230" s="314" t="s">
        <v>617</v>
      </c>
      <c r="E230" s="314" t="s">
        <v>566</v>
      </c>
      <c r="F230" s="314" t="s">
        <v>56</v>
      </c>
      <c r="G230" s="314" t="s">
        <v>56</v>
      </c>
      <c r="H230" s="317" t="s">
        <v>647</v>
      </c>
      <c r="I230" s="314" t="s">
        <v>84</v>
      </c>
      <c r="J230" s="141">
        <v>11866448</v>
      </c>
    </row>
    <row r="231" spans="2:10" s="107" customFormat="1" ht="15.75">
      <c r="B231" s="107" t="e">
        <f>VLOOKUP(C231,[1]!Companies[#Data],3,FALSE)</f>
        <v>#REF!</v>
      </c>
      <c r="C231" s="317" t="s">
        <v>647</v>
      </c>
      <c r="D231" s="97" t="s">
        <v>539</v>
      </c>
      <c r="E231" s="314" t="s">
        <v>538</v>
      </c>
      <c r="F231" s="314" t="s">
        <v>56</v>
      </c>
      <c r="G231" s="314" t="s">
        <v>56</v>
      </c>
      <c r="H231" s="317" t="s">
        <v>647</v>
      </c>
      <c r="I231" s="314" t="s">
        <v>84</v>
      </c>
      <c r="J231" s="141">
        <v>1669444</v>
      </c>
    </row>
    <row r="232" spans="2:10" s="107" customFormat="1" ht="15.75">
      <c r="B232" s="107" t="e">
        <f>VLOOKUP(C232,[1]!Companies[#Data],3,FALSE)</f>
        <v>#REF!</v>
      </c>
      <c r="C232" s="320" t="s">
        <v>439</v>
      </c>
      <c r="D232" s="314" t="s">
        <v>617</v>
      </c>
      <c r="E232" s="314" t="s">
        <v>555</v>
      </c>
      <c r="F232" s="314" t="s">
        <v>56</v>
      </c>
      <c r="G232" s="314" t="s">
        <v>56</v>
      </c>
      <c r="H232" s="320" t="s">
        <v>439</v>
      </c>
      <c r="I232" s="314" t="s">
        <v>84</v>
      </c>
      <c r="J232" s="141">
        <v>2139700</v>
      </c>
    </row>
    <row r="233" spans="2:10" s="107" customFormat="1" ht="15.75">
      <c r="B233" s="107" t="e">
        <f>VLOOKUP(C233,[1]!Companies[#Data],3,FALSE)</f>
        <v>#REF!</v>
      </c>
      <c r="C233" s="320" t="s">
        <v>439</v>
      </c>
      <c r="D233" s="314" t="s">
        <v>617</v>
      </c>
      <c r="E233" s="314" t="s">
        <v>566</v>
      </c>
      <c r="F233" s="314" t="s">
        <v>56</v>
      </c>
      <c r="G233" s="314" t="s">
        <v>56</v>
      </c>
      <c r="H233" s="320" t="s">
        <v>439</v>
      </c>
      <c r="I233" s="314" t="s">
        <v>84</v>
      </c>
      <c r="J233" s="141">
        <v>4279403</v>
      </c>
    </row>
    <row r="234" spans="2:10" s="107" customFormat="1" ht="15.75">
      <c r="B234" s="107" t="e">
        <f>VLOOKUP(C234,[1]!Companies[#Data],3,FALSE)</f>
        <v>#REF!</v>
      </c>
      <c r="C234" s="319" t="s">
        <v>648</v>
      </c>
      <c r="D234" s="314" t="s">
        <v>617</v>
      </c>
      <c r="E234" s="314" t="s">
        <v>555</v>
      </c>
      <c r="F234" s="314" t="s">
        <v>56</v>
      </c>
      <c r="G234" s="314" t="s">
        <v>56</v>
      </c>
      <c r="H234" s="319" t="s">
        <v>648</v>
      </c>
      <c r="I234" s="314" t="s">
        <v>84</v>
      </c>
      <c r="J234" s="141">
        <v>651856</v>
      </c>
    </row>
    <row r="235" spans="2:10" s="107" customFormat="1" ht="15.75">
      <c r="B235" s="107" t="e">
        <f>VLOOKUP(C235,[1]!Companies[#Data],3,FALSE)</f>
        <v>#REF!</v>
      </c>
      <c r="C235" s="317" t="s">
        <v>649</v>
      </c>
      <c r="D235" s="314" t="s">
        <v>617</v>
      </c>
      <c r="E235" s="314" t="s">
        <v>618</v>
      </c>
      <c r="F235" s="314" t="s">
        <v>56</v>
      </c>
      <c r="G235" s="314" t="s">
        <v>56</v>
      </c>
      <c r="H235" s="317" t="s">
        <v>649</v>
      </c>
      <c r="I235" s="314" t="s">
        <v>84</v>
      </c>
      <c r="J235" s="141">
        <v>300506</v>
      </c>
    </row>
    <row r="236" spans="2:10" s="107" customFormat="1" ht="15.75">
      <c r="B236" s="107" t="e">
        <f>VLOOKUP(C236,[1]!Companies[#Data],3,FALSE)</f>
        <v>#REF!</v>
      </c>
      <c r="C236" s="317" t="s">
        <v>649</v>
      </c>
      <c r="D236" s="314" t="s">
        <v>617</v>
      </c>
      <c r="E236" s="314" t="s">
        <v>542</v>
      </c>
      <c r="F236" s="314" t="s">
        <v>56</v>
      </c>
      <c r="G236" s="314" t="s">
        <v>56</v>
      </c>
      <c r="H236" s="317" t="s">
        <v>649</v>
      </c>
      <c r="I236" s="314" t="s">
        <v>84</v>
      </c>
      <c r="J236" s="141">
        <v>13117839</v>
      </c>
    </row>
    <row r="237" spans="2:10" s="107" customFormat="1" ht="15.75">
      <c r="B237" s="107" t="e">
        <f>VLOOKUP(C237,[1]!Companies[#Data],3,FALSE)</f>
        <v>#REF!</v>
      </c>
      <c r="C237" s="317" t="s">
        <v>649</v>
      </c>
      <c r="D237" s="314" t="s">
        <v>617</v>
      </c>
      <c r="E237" s="314" t="s">
        <v>554</v>
      </c>
      <c r="F237" s="314" t="s">
        <v>56</v>
      </c>
      <c r="G237" s="314" t="s">
        <v>56</v>
      </c>
      <c r="H237" s="317" t="s">
        <v>649</v>
      </c>
      <c r="I237" s="314" t="s">
        <v>84</v>
      </c>
      <c r="J237" s="141">
        <v>7712878</v>
      </c>
    </row>
    <row r="238" spans="2:10" s="107" customFormat="1" ht="15.75">
      <c r="B238" s="107" t="e">
        <f>VLOOKUP(C238,[1]!Companies[#Data],3,FALSE)</f>
        <v>#REF!</v>
      </c>
      <c r="C238" s="317" t="s">
        <v>649</v>
      </c>
      <c r="D238" s="314" t="s">
        <v>617</v>
      </c>
      <c r="E238" s="314" t="s">
        <v>555</v>
      </c>
      <c r="F238" s="314" t="s">
        <v>56</v>
      </c>
      <c r="G238" s="314" t="s">
        <v>56</v>
      </c>
      <c r="H238" s="317" t="s">
        <v>649</v>
      </c>
      <c r="I238" s="314" t="s">
        <v>84</v>
      </c>
      <c r="J238" s="141">
        <v>1370875</v>
      </c>
    </row>
    <row r="239" spans="2:10" s="107" customFormat="1" ht="15.75">
      <c r="B239" s="107" t="e">
        <f>VLOOKUP(C239,[1]!Companies[#Data],3,FALSE)</f>
        <v>#REF!</v>
      </c>
      <c r="C239" s="317" t="s">
        <v>649</v>
      </c>
      <c r="D239" s="97" t="s">
        <v>539</v>
      </c>
      <c r="E239" s="314" t="s">
        <v>622</v>
      </c>
      <c r="F239" s="314" t="s">
        <v>56</v>
      </c>
      <c r="G239" s="314" t="s">
        <v>56</v>
      </c>
      <c r="H239" s="317" t="s">
        <v>649</v>
      </c>
      <c r="I239" s="314" t="s">
        <v>84</v>
      </c>
      <c r="J239" s="141">
        <v>2225303</v>
      </c>
    </row>
    <row r="240" spans="2:10" s="107" customFormat="1" ht="15.75">
      <c r="B240" s="107" t="e">
        <f>VLOOKUP(C240,[1]!Companies[#Data],3,FALSE)</f>
        <v>#REF!</v>
      </c>
      <c r="C240" s="317" t="s">
        <v>649</v>
      </c>
      <c r="D240" s="97" t="s">
        <v>539</v>
      </c>
      <c r="E240" s="314" t="s">
        <v>538</v>
      </c>
      <c r="F240" s="314" t="s">
        <v>56</v>
      </c>
      <c r="G240" s="314" t="s">
        <v>56</v>
      </c>
      <c r="H240" s="317" t="s">
        <v>649</v>
      </c>
      <c r="I240" s="314" t="s">
        <v>84</v>
      </c>
      <c r="J240" s="141">
        <v>382759666</v>
      </c>
    </row>
    <row r="241" spans="2:10" s="107" customFormat="1" ht="15.75">
      <c r="B241" s="107" t="e">
        <f>VLOOKUP(C241,[1]!Companies[#Data],3,FALSE)</f>
        <v>#REF!</v>
      </c>
      <c r="C241" s="317" t="s">
        <v>649</v>
      </c>
      <c r="D241" s="97" t="s">
        <v>539</v>
      </c>
      <c r="E241" s="314" t="s">
        <v>563</v>
      </c>
      <c r="F241" s="314" t="s">
        <v>56</v>
      </c>
      <c r="G241" s="314" t="s">
        <v>56</v>
      </c>
      <c r="H241" s="317" t="s">
        <v>649</v>
      </c>
      <c r="I241" s="314" t="s">
        <v>84</v>
      </c>
      <c r="J241" s="141">
        <v>5148640</v>
      </c>
    </row>
    <row r="242" spans="2:10" s="107" customFormat="1" ht="15.75">
      <c r="B242" s="107" t="e">
        <f>VLOOKUP(C242,[1]!Companies[#Data],3,FALSE)</f>
        <v>#REF!</v>
      </c>
      <c r="C242" s="317" t="s">
        <v>649</v>
      </c>
      <c r="D242" s="97" t="s">
        <v>539</v>
      </c>
      <c r="E242" s="314" t="s">
        <v>564</v>
      </c>
      <c r="F242" s="314" t="s">
        <v>56</v>
      </c>
      <c r="G242" s="314" t="s">
        <v>56</v>
      </c>
      <c r="H242" s="317" t="s">
        <v>649</v>
      </c>
      <c r="I242" s="314" t="s">
        <v>84</v>
      </c>
      <c r="J242" s="141">
        <v>2574320</v>
      </c>
    </row>
    <row r="243" spans="2:10" s="107" customFormat="1" ht="15.75">
      <c r="B243" s="107" t="e">
        <f>VLOOKUP(C243,[1]!Companies[#Data],3,FALSE)</f>
        <v>#REF!</v>
      </c>
      <c r="C243" s="317" t="s">
        <v>649</v>
      </c>
      <c r="D243" s="97" t="s">
        <v>539</v>
      </c>
      <c r="E243" s="314" t="s">
        <v>565</v>
      </c>
      <c r="F243" s="314" t="s">
        <v>56</v>
      </c>
      <c r="G243" s="314" t="s">
        <v>56</v>
      </c>
      <c r="H243" s="317" t="s">
        <v>649</v>
      </c>
      <c r="I243" s="314" t="s">
        <v>84</v>
      </c>
      <c r="J243" s="141">
        <v>2574320</v>
      </c>
    </row>
    <row r="244" spans="2:10" s="107" customFormat="1" ht="15.75">
      <c r="B244" s="107" t="e">
        <f>VLOOKUP(C244,[1]!Companies[#Data],3,FALSE)</f>
        <v>#REF!</v>
      </c>
      <c r="C244" s="317" t="s">
        <v>649</v>
      </c>
      <c r="D244" s="97" t="s">
        <v>539</v>
      </c>
      <c r="E244" s="314" t="s">
        <v>545</v>
      </c>
      <c r="F244" s="314" t="s">
        <v>56</v>
      </c>
      <c r="G244" s="314" t="s">
        <v>56</v>
      </c>
      <c r="H244" s="317" t="s">
        <v>649</v>
      </c>
      <c r="I244" s="314" t="s">
        <v>84</v>
      </c>
      <c r="J244" s="141">
        <v>111080562</v>
      </c>
    </row>
    <row r="245" spans="2:10" s="107" customFormat="1" ht="15.75">
      <c r="B245" s="107" t="e">
        <f>VLOOKUP(C245,[1]!Companies[#Data],3,FALSE)</f>
        <v>#REF!</v>
      </c>
      <c r="C245" s="320" t="s">
        <v>414</v>
      </c>
      <c r="D245" s="314" t="s">
        <v>617</v>
      </c>
      <c r="E245" s="314" t="s">
        <v>542</v>
      </c>
      <c r="F245" s="314" t="s">
        <v>56</v>
      </c>
      <c r="G245" s="314" t="s">
        <v>56</v>
      </c>
      <c r="H245" s="320" t="s">
        <v>414</v>
      </c>
      <c r="I245" s="314" t="s">
        <v>84</v>
      </c>
      <c r="J245" s="141">
        <v>73457933</v>
      </c>
    </row>
    <row r="246" spans="2:10" s="107" customFormat="1" ht="15.75">
      <c r="B246" s="107" t="e">
        <f>VLOOKUP(C246,[1]!Companies[#Data],3,FALSE)</f>
        <v>#REF!</v>
      </c>
      <c r="C246" s="320" t="s">
        <v>414</v>
      </c>
      <c r="D246" s="314" t="s">
        <v>617</v>
      </c>
      <c r="E246" s="314" t="s">
        <v>554</v>
      </c>
      <c r="F246" s="314" t="s">
        <v>56</v>
      </c>
      <c r="G246" s="314" t="s">
        <v>56</v>
      </c>
      <c r="H246" s="320" t="s">
        <v>414</v>
      </c>
      <c r="I246" s="314" t="s">
        <v>84</v>
      </c>
      <c r="J246" s="141">
        <v>7345795</v>
      </c>
    </row>
    <row r="247" spans="2:10" s="107" customFormat="1" ht="15.75">
      <c r="B247" s="107" t="e">
        <f>VLOOKUP(C247,[1]!Companies[#Data],3,FALSE)</f>
        <v>#REF!</v>
      </c>
      <c r="C247" s="320" t="s">
        <v>414</v>
      </c>
      <c r="D247" s="314" t="s">
        <v>617</v>
      </c>
      <c r="E247" s="314" t="s">
        <v>555</v>
      </c>
      <c r="F247" s="314" t="s">
        <v>56</v>
      </c>
      <c r="G247" s="314" t="s">
        <v>56</v>
      </c>
      <c r="H247" s="320" t="s">
        <v>414</v>
      </c>
      <c r="I247" s="314" t="s">
        <v>84</v>
      </c>
      <c r="J247" s="141">
        <v>800088</v>
      </c>
    </row>
    <row r="248" spans="2:10" s="107" customFormat="1" ht="15.75">
      <c r="B248" s="107" t="e">
        <f>VLOOKUP(C248,[1]!Companies[#Data],3,FALSE)</f>
        <v>#REF!</v>
      </c>
      <c r="C248" s="316" t="s">
        <v>650</v>
      </c>
      <c r="D248" s="314" t="s">
        <v>617</v>
      </c>
      <c r="E248" s="314" t="s">
        <v>622</v>
      </c>
      <c r="F248" s="314" t="s">
        <v>56</v>
      </c>
      <c r="G248" s="314" t="s">
        <v>56</v>
      </c>
      <c r="H248" s="316" t="s">
        <v>650</v>
      </c>
      <c r="I248" s="314" t="s">
        <v>84</v>
      </c>
      <c r="J248" s="141">
        <v>11408638</v>
      </c>
    </row>
    <row r="249" spans="2:10" s="107" customFormat="1" ht="15.75">
      <c r="B249" s="107" t="e">
        <f>VLOOKUP(C249,[1]!Companies[#Data],3,FALSE)</f>
        <v>#REF!</v>
      </c>
      <c r="C249" s="316" t="s">
        <v>650</v>
      </c>
      <c r="D249" s="97" t="s">
        <v>539</v>
      </c>
      <c r="E249" s="314" t="s">
        <v>538</v>
      </c>
      <c r="F249" s="314" t="s">
        <v>56</v>
      </c>
      <c r="G249" s="314" t="s">
        <v>56</v>
      </c>
      <c r="H249" s="316" t="s">
        <v>650</v>
      </c>
      <c r="I249" s="314" t="s">
        <v>84</v>
      </c>
      <c r="J249" s="141">
        <v>1354120</v>
      </c>
    </row>
    <row r="250" spans="2:10" s="107" customFormat="1" ht="15.75">
      <c r="B250" s="107" t="e">
        <f>VLOOKUP(C250,[1]!Companies[#Data],3,FALSE)</f>
        <v>#REF!</v>
      </c>
      <c r="C250" s="316" t="s">
        <v>650</v>
      </c>
      <c r="D250" s="97" t="s">
        <v>539</v>
      </c>
      <c r="E250" s="314" t="s">
        <v>570</v>
      </c>
      <c r="F250" s="314" t="s">
        <v>56</v>
      </c>
      <c r="G250" s="314" t="s">
        <v>56</v>
      </c>
      <c r="H250" s="316" t="s">
        <v>650</v>
      </c>
      <c r="I250" s="314" t="s">
        <v>84</v>
      </c>
      <c r="J250" s="141">
        <v>13503400</v>
      </c>
    </row>
    <row r="251" spans="2:10" s="107" customFormat="1" ht="15.75">
      <c r="B251" s="107" t="e">
        <f>VLOOKUP(C251,[1]!Companies[#Data],3,FALSE)</f>
        <v>#REF!</v>
      </c>
      <c r="C251" s="316" t="s">
        <v>650</v>
      </c>
      <c r="D251" s="97" t="s">
        <v>539</v>
      </c>
      <c r="E251" s="314" t="s">
        <v>563</v>
      </c>
      <c r="F251" s="314" t="s">
        <v>56</v>
      </c>
      <c r="G251" s="314" t="s">
        <v>56</v>
      </c>
      <c r="H251" s="316" t="s">
        <v>650</v>
      </c>
      <c r="I251" s="314" t="s">
        <v>84</v>
      </c>
      <c r="J251" s="141">
        <v>16999557</v>
      </c>
    </row>
    <row r="252" spans="2:10" s="107" customFormat="1" ht="15.75">
      <c r="B252" s="107" t="e">
        <f>VLOOKUP(C252,[1]!Companies[#Data],3,FALSE)</f>
        <v>#REF!</v>
      </c>
      <c r="C252" s="316" t="s">
        <v>650</v>
      </c>
      <c r="D252" s="97" t="s">
        <v>539</v>
      </c>
      <c r="E252" s="314" t="s">
        <v>564</v>
      </c>
      <c r="F252" s="314" t="s">
        <v>56</v>
      </c>
      <c r="G252" s="314" t="s">
        <v>56</v>
      </c>
      <c r="H252" s="316" t="s">
        <v>650</v>
      </c>
      <c r="I252" s="314" t="s">
        <v>84</v>
      </c>
      <c r="J252" s="141">
        <v>7517537</v>
      </c>
    </row>
    <row r="253" spans="2:10" s="107" customFormat="1" ht="15.75">
      <c r="B253" s="107" t="e">
        <f>VLOOKUP(C253,[1]!Companies[#Data],3,FALSE)</f>
        <v>#REF!</v>
      </c>
      <c r="C253" s="316" t="s">
        <v>650</v>
      </c>
      <c r="D253" s="97" t="s">
        <v>539</v>
      </c>
      <c r="E253" s="314" t="s">
        <v>565</v>
      </c>
      <c r="F253" s="314" t="s">
        <v>56</v>
      </c>
      <c r="G253" s="314" t="s">
        <v>56</v>
      </c>
      <c r="H253" s="316" t="s">
        <v>650</v>
      </c>
      <c r="I253" s="314" t="s">
        <v>84</v>
      </c>
      <c r="J253" s="141">
        <v>7517537</v>
      </c>
    </row>
    <row r="254" spans="2:10" s="107" customFormat="1" ht="15.75">
      <c r="B254" s="107" t="e">
        <f>VLOOKUP(C254,[1]!Companies[#Data],3,FALSE)</f>
        <v>#REF!</v>
      </c>
      <c r="C254" s="316" t="s">
        <v>650</v>
      </c>
      <c r="D254" s="97" t="s">
        <v>539</v>
      </c>
      <c r="E254" s="314" t="s">
        <v>651</v>
      </c>
      <c r="F254" s="314" t="s">
        <v>56</v>
      </c>
      <c r="G254" s="314" t="s">
        <v>56</v>
      </c>
      <c r="H254" s="316" t="s">
        <v>650</v>
      </c>
      <c r="I254" s="314" t="s">
        <v>84</v>
      </c>
      <c r="J254" s="141">
        <v>3064914</v>
      </c>
    </row>
    <row r="255" spans="2:10" s="107" customFormat="1" ht="15.75">
      <c r="B255" s="107" t="e">
        <f>VLOOKUP(C255,[1]!Companies[#Data],3,FALSE)</f>
        <v>#REF!</v>
      </c>
      <c r="C255" s="316" t="s">
        <v>650</v>
      </c>
      <c r="D255" s="97" t="s">
        <v>539</v>
      </c>
      <c r="E255" s="314" t="s">
        <v>545</v>
      </c>
      <c r="F255" s="314" t="s">
        <v>56</v>
      </c>
      <c r="G255" s="314" t="s">
        <v>56</v>
      </c>
      <c r="H255" s="316" t="s">
        <v>650</v>
      </c>
      <c r="I255" s="314" t="s">
        <v>84</v>
      </c>
      <c r="J255" s="141">
        <v>1000</v>
      </c>
    </row>
    <row r="256" spans="2:10" s="107" customFormat="1" ht="15.75">
      <c r="B256" s="107" t="e">
        <f>VLOOKUP(C256,[1]!Companies[#Data],3,FALSE)</f>
        <v>#REF!</v>
      </c>
      <c r="C256" s="316" t="s">
        <v>395</v>
      </c>
      <c r="D256" s="97" t="s">
        <v>617</v>
      </c>
      <c r="E256" s="314" t="s">
        <v>618</v>
      </c>
      <c r="F256" s="314" t="s">
        <v>56</v>
      </c>
      <c r="G256" s="114" t="s">
        <v>56</v>
      </c>
      <c r="H256" s="317" t="s">
        <v>395</v>
      </c>
      <c r="I256" s="314" t="s">
        <v>84</v>
      </c>
      <c r="J256" s="141">
        <v>699</v>
      </c>
    </row>
    <row r="257" spans="2:10" s="107" customFormat="1" ht="15.75">
      <c r="B257" s="107" t="e">
        <f>VLOOKUP(C257,[1]!Companies[#Data],3,FALSE)</f>
        <v>#REF!</v>
      </c>
      <c r="C257" s="317" t="s">
        <v>395</v>
      </c>
      <c r="D257" s="314" t="s">
        <v>617</v>
      </c>
      <c r="E257" s="314" t="s">
        <v>555</v>
      </c>
      <c r="F257" s="314" t="s">
        <v>56</v>
      </c>
      <c r="G257" s="314" t="s">
        <v>56</v>
      </c>
      <c r="H257" s="317" t="s">
        <v>395</v>
      </c>
      <c r="I257" s="314" t="s">
        <v>84</v>
      </c>
      <c r="J257" s="141">
        <v>523841</v>
      </c>
    </row>
    <row r="258" spans="2:10" s="107" customFormat="1" ht="15.75">
      <c r="B258" s="107" t="e">
        <f>VLOOKUP(C258,[1]!Companies[#Data],3,FALSE)</f>
        <v>#REF!</v>
      </c>
      <c r="C258" s="317" t="s">
        <v>395</v>
      </c>
      <c r="D258" s="314" t="s">
        <v>539</v>
      </c>
      <c r="E258" s="314" t="s">
        <v>538</v>
      </c>
      <c r="F258" s="314" t="s">
        <v>56</v>
      </c>
      <c r="G258" s="114" t="s">
        <v>56</v>
      </c>
      <c r="H258" s="317" t="s">
        <v>395</v>
      </c>
      <c r="I258" s="314" t="s">
        <v>84</v>
      </c>
      <c r="J258" s="141">
        <v>45921749</v>
      </c>
    </row>
    <row r="259" spans="2:10" s="107" customFormat="1" ht="15.75">
      <c r="B259" s="107" t="e">
        <f>VLOOKUP(C259,[1]!Companies[#Data],3,FALSE)</f>
        <v>#REF!</v>
      </c>
      <c r="C259" s="317" t="s">
        <v>395</v>
      </c>
      <c r="D259" s="97" t="s">
        <v>539</v>
      </c>
      <c r="E259" s="314" t="s">
        <v>564</v>
      </c>
      <c r="F259" s="314" t="s">
        <v>56</v>
      </c>
      <c r="G259" s="314" t="s">
        <v>56</v>
      </c>
      <c r="H259" s="317" t="s">
        <v>395</v>
      </c>
      <c r="I259" s="314" t="s">
        <v>84</v>
      </c>
      <c r="J259" s="141">
        <v>337735</v>
      </c>
    </row>
    <row r="260" spans="2:10" s="107" customFormat="1" ht="15.75">
      <c r="B260" s="107" t="e">
        <f>VLOOKUP(C260,[1]!Companies[#Data],3,FALSE)</f>
        <v>#REF!</v>
      </c>
      <c r="C260" s="317" t="s">
        <v>395</v>
      </c>
      <c r="D260" s="97" t="s">
        <v>539</v>
      </c>
      <c r="E260" s="314" t="s">
        <v>565</v>
      </c>
      <c r="F260" s="314" t="s">
        <v>56</v>
      </c>
      <c r="G260" s="314" t="s">
        <v>56</v>
      </c>
      <c r="H260" s="317" t="s">
        <v>395</v>
      </c>
      <c r="I260" s="314" t="s">
        <v>84</v>
      </c>
      <c r="J260" s="141">
        <v>337735</v>
      </c>
    </row>
    <row r="261" spans="2:10" s="107" customFormat="1" ht="15.75">
      <c r="B261" s="107" t="e">
        <f>VLOOKUP(C261,[1]!Companies[#Data],3,FALSE)</f>
        <v>#REF!</v>
      </c>
      <c r="C261" s="317" t="s">
        <v>652</v>
      </c>
      <c r="D261" s="97" t="s">
        <v>617</v>
      </c>
      <c r="E261" s="314" t="s">
        <v>542</v>
      </c>
      <c r="F261" s="314" t="s">
        <v>56</v>
      </c>
      <c r="G261" s="114" t="s">
        <v>56</v>
      </c>
      <c r="H261" s="317" t="s">
        <v>652</v>
      </c>
      <c r="I261" s="314" t="s">
        <v>84</v>
      </c>
      <c r="J261" s="141">
        <v>29798391</v>
      </c>
    </row>
    <row r="262" spans="2:10" s="107" customFormat="1" ht="15.75">
      <c r="B262" s="107" t="e">
        <f>VLOOKUP(C262,[1]!Companies[#Data],3,FALSE)</f>
        <v>#REF!</v>
      </c>
      <c r="C262" s="316" t="s">
        <v>652</v>
      </c>
      <c r="D262" s="314" t="s">
        <v>617</v>
      </c>
      <c r="E262" s="314" t="s">
        <v>554</v>
      </c>
      <c r="F262" s="314" t="s">
        <v>56</v>
      </c>
      <c r="G262" s="314" t="s">
        <v>56</v>
      </c>
      <c r="H262" s="316" t="s">
        <v>652</v>
      </c>
      <c r="I262" s="314" t="s">
        <v>84</v>
      </c>
      <c r="J262" s="141">
        <v>1230178</v>
      </c>
    </row>
    <row r="263" spans="2:10" s="107" customFormat="1" ht="15.75">
      <c r="B263" s="107" t="e">
        <f>VLOOKUP(C263,[1]!Companies[#Data],3,FALSE)</f>
        <v>#REF!</v>
      </c>
      <c r="C263" s="316" t="s">
        <v>652</v>
      </c>
      <c r="D263" s="314" t="s">
        <v>617</v>
      </c>
      <c r="E263" s="314" t="s">
        <v>555</v>
      </c>
      <c r="F263" s="314" t="s">
        <v>56</v>
      </c>
      <c r="G263" s="314" t="s">
        <v>56</v>
      </c>
      <c r="H263" s="316" t="s">
        <v>652</v>
      </c>
      <c r="I263" s="314" t="s">
        <v>84</v>
      </c>
      <c r="J263" s="141">
        <v>400325</v>
      </c>
    </row>
    <row r="264" spans="2:10" s="107" customFormat="1" ht="15.75">
      <c r="B264" s="107" t="e">
        <f>VLOOKUP(C264,[1]!Companies[#Data],3,FALSE)</f>
        <v>#REF!</v>
      </c>
      <c r="C264" s="316" t="s">
        <v>652</v>
      </c>
      <c r="D264" s="314" t="s">
        <v>617</v>
      </c>
      <c r="E264" s="314" t="s">
        <v>574</v>
      </c>
      <c r="F264" s="314" t="s">
        <v>56</v>
      </c>
      <c r="G264" s="114" t="s">
        <v>56</v>
      </c>
      <c r="H264" s="316" t="s">
        <v>652</v>
      </c>
      <c r="I264" s="314" t="s">
        <v>84</v>
      </c>
      <c r="J264" s="141">
        <v>141488</v>
      </c>
    </row>
    <row r="265" spans="2:10" s="107" customFormat="1" ht="15.75">
      <c r="B265" s="107" t="e">
        <f>VLOOKUP(C265,[1]!Companies[#Data],3,FALSE)</f>
        <v>#REF!</v>
      </c>
      <c r="C265" s="316" t="s">
        <v>652</v>
      </c>
      <c r="D265" s="97" t="s">
        <v>539</v>
      </c>
      <c r="E265" s="314" t="s">
        <v>541</v>
      </c>
      <c r="F265" s="314" t="s">
        <v>56</v>
      </c>
      <c r="G265" s="314" t="s">
        <v>56</v>
      </c>
      <c r="H265" s="316" t="s">
        <v>652</v>
      </c>
      <c r="I265" s="314" t="s">
        <v>84</v>
      </c>
      <c r="J265" s="141">
        <v>31187481</v>
      </c>
    </row>
    <row r="266" spans="2:10" s="107" customFormat="1" ht="15.75">
      <c r="B266" s="107" t="e">
        <f>VLOOKUP(C266,[1]!Companies[#Data],3,FALSE)</f>
        <v>#REF!</v>
      </c>
      <c r="C266" s="316" t="s">
        <v>652</v>
      </c>
      <c r="D266" s="97" t="s">
        <v>539</v>
      </c>
      <c r="E266" s="314" t="s">
        <v>567</v>
      </c>
      <c r="F266" s="314" t="s">
        <v>56</v>
      </c>
      <c r="G266" s="114" t="s">
        <v>56</v>
      </c>
      <c r="H266" s="316" t="s">
        <v>652</v>
      </c>
      <c r="I266" s="314" t="s">
        <v>84</v>
      </c>
      <c r="J266" s="141">
        <v>247704</v>
      </c>
    </row>
    <row r="267" spans="2:10" s="107" customFormat="1" ht="15.75">
      <c r="B267" s="107" t="e">
        <f>VLOOKUP(C267,[1]!Companies[#Data],3,FALSE)</f>
        <v>#REF!</v>
      </c>
      <c r="C267" s="316" t="s">
        <v>652</v>
      </c>
      <c r="D267" s="97" t="s">
        <v>539</v>
      </c>
      <c r="E267" s="314" t="s">
        <v>622</v>
      </c>
      <c r="F267" s="314" t="s">
        <v>56</v>
      </c>
      <c r="G267" s="314" t="s">
        <v>56</v>
      </c>
      <c r="H267" s="316" t="s">
        <v>652</v>
      </c>
      <c r="I267" s="314" t="s">
        <v>84</v>
      </c>
      <c r="J267" s="141">
        <v>430592</v>
      </c>
    </row>
    <row r="268" spans="2:10" s="107" customFormat="1" ht="15.75">
      <c r="B268" s="107" t="e">
        <f>VLOOKUP(C268,[1]!Companies[#Data],3,FALSE)</f>
        <v>#REF!</v>
      </c>
      <c r="C268" s="316" t="s">
        <v>652</v>
      </c>
      <c r="D268" s="97" t="s">
        <v>539</v>
      </c>
      <c r="E268" s="314" t="s">
        <v>561</v>
      </c>
      <c r="F268" s="314" t="s">
        <v>56</v>
      </c>
      <c r="G268" s="314" t="s">
        <v>56</v>
      </c>
      <c r="H268" s="316" t="s">
        <v>652</v>
      </c>
      <c r="I268" s="314" t="s">
        <v>84</v>
      </c>
      <c r="J268" s="141">
        <v>788936</v>
      </c>
    </row>
    <row r="269" spans="2:10" s="107" customFormat="1" ht="15.75">
      <c r="B269" s="107" t="e">
        <f>VLOOKUP(C269,[1]!Companies[#Data],3,FALSE)</f>
        <v>#REF!</v>
      </c>
      <c r="C269" s="316" t="s">
        <v>652</v>
      </c>
      <c r="D269" s="97" t="s">
        <v>539</v>
      </c>
      <c r="E269" s="314" t="s">
        <v>568</v>
      </c>
      <c r="F269" s="314" t="s">
        <v>56</v>
      </c>
      <c r="G269" s="114" t="s">
        <v>56</v>
      </c>
      <c r="H269" s="316" t="s">
        <v>652</v>
      </c>
      <c r="I269" s="314" t="s">
        <v>84</v>
      </c>
      <c r="J269" s="141">
        <v>2851337</v>
      </c>
    </row>
    <row r="270" spans="2:10" s="107" customFormat="1" ht="15.75">
      <c r="B270" s="107" t="e">
        <f>VLOOKUP(C270,[1]!Companies[#Data],3,FALSE)</f>
        <v>#REF!</v>
      </c>
      <c r="C270" s="316" t="s">
        <v>652</v>
      </c>
      <c r="D270" s="97" t="s">
        <v>539</v>
      </c>
      <c r="E270" s="314" t="s">
        <v>564</v>
      </c>
      <c r="F270" s="314" t="s">
        <v>56</v>
      </c>
      <c r="G270" s="314" t="s">
        <v>56</v>
      </c>
      <c r="H270" s="316" t="s">
        <v>652</v>
      </c>
      <c r="I270" s="314" t="s">
        <v>84</v>
      </c>
      <c r="J270" s="141">
        <v>1945646</v>
      </c>
    </row>
    <row r="271" spans="2:10" s="107" customFormat="1" ht="15.75">
      <c r="B271" s="107" t="e">
        <f>VLOOKUP(C271,[1]!Companies[#Data],3,FALSE)</f>
        <v>#REF!</v>
      </c>
      <c r="C271" s="316" t="s">
        <v>652</v>
      </c>
      <c r="D271" s="97" t="s">
        <v>539</v>
      </c>
      <c r="E271" s="314" t="s">
        <v>565</v>
      </c>
      <c r="F271" s="314" t="s">
        <v>56</v>
      </c>
      <c r="G271" s="314" t="s">
        <v>56</v>
      </c>
      <c r="H271" s="316" t="s">
        <v>652</v>
      </c>
      <c r="I271" s="314" t="s">
        <v>84</v>
      </c>
      <c r="J271" s="141">
        <v>1945646</v>
      </c>
    </row>
    <row r="272" spans="2:10" s="107" customFormat="1" ht="15.75">
      <c r="B272" s="107" t="e">
        <f>VLOOKUP(C272,[1]!Companies[#Data],3,FALSE)</f>
        <v>#REF!</v>
      </c>
      <c r="C272" s="317" t="s">
        <v>653</v>
      </c>
      <c r="D272" s="314" t="s">
        <v>617</v>
      </c>
      <c r="E272" s="314" t="s">
        <v>618</v>
      </c>
      <c r="F272" s="314" t="s">
        <v>56</v>
      </c>
      <c r="G272" s="314" t="s">
        <v>56</v>
      </c>
      <c r="H272" s="317" t="s">
        <v>653</v>
      </c>
      <c r="I272" s="314" t="s">
        <v>84</v>
      </c>
      <c r="J272" s="141">
        <v>150745</v>
      </c>
    </row>
    <row r="273" spans="2:10" s="107" customFormat="1" ht="15.75">
      <c r="B273" s="107" t="e">
        <f>VLOOKUP(C273,[1]!Companies[#Data],3,FALSE)</f>
        <v>#REF!</v>
      </c>
      <c r="C273" s="317" t="s">
        <v>653</v>
      </c>
      <c r="D273" s="314" t="s">
        <v>617</v>
      </c>
      <c r="E273" s="314" t="s">
        <v>555</v>
      </c>
      <c r="F273" s="314" t="s">
        <v>56</v>
      </c>
      <c r="G273" s="314" t="s">
        <v>56</v>
      </c>
      <c r="H273" s="317" t="s">
        <v>653</v>
      </c>
      <c r="I273" s="314" t="s">
        <v>84</v>
      </c>
      <c r="J273" s="141">
        <v>82726</v>
      </c>
    </row>
    <row r="274" spans="2:10" s="107" customFormat="1" ht="15.75">
      <c r="B274" s="107" t="e">
        <f>VLOOKUP(C274,[1]!Companies[#Data],3,FALSE)</f>
        <v>#REF!</v>
      </c>
      <c r="C274" s="317" t="s">
        <v>653</v>
      </c>
      <c r="D274" s="97" t="s">
        <v>539</v>
      </c>
      <c r="E274" s="314" t="s">
        <v>538</v>
      </c>
      <c r="F274" s="314" t="s">
        <v>56</v>
      </c>
      <c r="G274" s="314" t="s">
        <v>56</v>
      </c>
      <c r="H274" s="317" t="s">
        <v>653</v>
      </c>
      <c r="I274" s="314" t="s">
        <v>84</v>
      </c>
      <c r="J274" s="141">
        <v>40512758</v>
      </c>
    </row>
    <row r="275" spans="2:10" s="107" customFormat="1" ht="15.75">
      <c r="B275" s="107" t="e">
        <f>VLOOKUP(C275,[1]!Companies[#Data],3,FALSE)</f>
        <v>#REF!</v>
      </c>
      <c r="C275" s="317" t="s">
        <v>653</v>
      </c>
      <c r="D275" s="97" t="s">
        <v>539</v>
      </c>
      <c r="E275" s="314" t="s">
        <v>570</v>
      </c>
      <c r="F275" s="314" t="s">
        <v>56</v>
      </c>
      <c r="G275" s="314" t="s">
        <v>56</v>
      </c>
      <c r="H275" s="317" t="s">
        <v>653</v>
      </c>
      <c r="I275" s="314" t="s">
        <v>84</v>
      </c>
      <c r="J275" s="141">
        <v>7</v>
      </c>
    </row>
    <row r="276" spans="2:10" s="107" customFormat="1" ht="15.75">
      <c r="B276" s="107" t="e">
        <f>VLOOKUP(C276,[1]!Companies[#Data],3,FALSE)</f>
        <v>#REF!</v>
      </c>
      <c r="C276" s="316" t="s">
        <v>654</v>
      </c>
      <c r="D276" s="314" t="s">
        <v>617</v>
      </c>
      <c r="E276" s="314" t="s">
        <v>618</v>
      </c>
      <c r="F276" s="314" t="s">
        <v>56</v>
      </c>
      <c r="G276" s="314" t="s">
        <v>56</v>
      </c>
      <c r="H276" s="316" t="s">
        <v>654</v>
      </c>
      <c r="I276" s="314" t="s">
        <v>84</v>
      </c>
      <c r="J276" s="141">
        <v>451950</v>
      </c>
    </row>
    <row r="277" spans="2:10" s="107" customFormat="1" ht="15.75">
      <c r="B277" s="107" t="e">
        <f>VLOOKUP(C277,[1]!Companies[#Data],3,FALSE)</f>
        <v>#REF!</v>
      </c>
      <c r="C277" s="316" t="s">
        <v>654</v>
      </c>
      <c r="D277" s="314" t="s">
        <v>617</v>
      </c>
      <c r="E277" s="314" t="s">
        <v>555</v>
      </c>
      <c r="F277" s="314" t="s">
        <v>56</v>
      </c>
      <c r="G277" s="314" t="s">
        <v>56</v>
      </c>
      <c r="H277" s="316" t="s">
        <v>654</v>
      </c>
      <c r="I277" s="314" t="s">
        <v>84</v>
      </c>
      <c r="J277" s="141">
        <v>932374</v>
      </c>
    </row>
    <row r="278" spans="2:10" s="107" customFormat="1" ht="15.75">
      <c r="B278" s="107" t="e">
        <f>VLOOKUP(C278,[1]!Companies[#Data],3,FALSE)</f>
        <v>#REF!</v>
      </c>
      <c r="C278" s="322"/>
      <c r="D278" s="314"/>
      <c r="E278" s="314"/>
      <c r="F278" s="314"/>
      <c r="G278" s="114"/>
      <c r="H278" s="322"/>
      <c r="I278" s="314"/>
      <c r="J278" s="141"/>
    </row>
    <row r="279" spans="2:10" s="107" customFormat="1" ht="15.75">
      <c r="B279" s="107" t="e">
        <f>VLOOKUP(C279,[1]!Companies[#Data],3,FALSE)</f>
        <v>#REF!</v>
      </c>
      <c r="C279" s="322" t="s">
        <v>432</v>
      </c>
      <c r="D279" s="314" t="s">
        <v>617</v>
      </c>
      <c r="E279" s="314" t="s">
        <v>555</v>
      </c>
      <c r="F279" s="314" t="s">
        <v>56</v>
      </c>
      <c r="G279" s="314" t="s">
        <v>56</v>
      </c>
      <c r="H279" s="322" t="s">
        <v>432</v>
      </c>
      <c r="I279" s="314" t="s">
        <v>84</v>
      </c>
      <c r="J279" s="141">
        <v>204110</v>
      </c>
    </row>
    <row r="280" spans="2:10" s="107" customFormat="1" ht="15.75">
      <c r="B280" s="107" t="e">
        <f>VLOOKUP(C280,[1]!Companies[#Data],3,FALSE)</f>
        <v>#REF!</v>
      </c>
      <c r="C280" s="321"/>
      <c r="D280" s="97"/>
      <c r="E280" s="314"/>
      <c r="F280" s="314" t="s">
        <v>56</v>
      </c>
      <c r="G280" s="314" t="s">
        <v>56</v>
      </c>
      <c r="H280" s="321"/>
      <c r="I280" s="314"/>
      <c r="J280" s="141"/>
    </row>
    <row r="281" spans="2:10" s="107" customFormat="1" ht="15.75">
      <c r="B281" s="107" t="e">
        <f>VLOOKUP(C281,[1]!Companies[#Data],3,FALSE)</f>
        <v>#REF!</v>
      </c>
      <c r="C281" s="316" t="s">
        <v>655</v>
      </c>
      <c r="D281" s="314" t="s">
        <v>617</v>
      </c>
      <c r="E281" s="314" t="s">
        <v>555</v>
      </c>
      <c r="F281" s="314" t="s">
        <v>56</v>
      </c>
      <c r="G281" s="314" t="s">
        <v>56</v>
      </c>
      <c r="H281" s="316" t="s">
        <v>655</v>
      </c>
      <c r="I281" s="314" t="s">
        <v>84</v>
      </c>
      <c r="J281" s="141">
        <v>217865.82999999996</v>
      </c>
    </row>
    <row r="282" spans="2:10" s="107" customFormat="1" ht="15.75">
      <c r="B282" s="107" t="e">
        <f>VLOOKUP(C282,[1]!Companies[#Data],3,FALSE)</f>
        <v>#REF!</v>
      </c>
      <c r="C282" s="316" t="s">
        <v>655</v>
      </c>
      <c r="D282" s="314" t="s">
        <v>617</v>
      </c>
      <c r="E282" s="314" t="s">
        <v>566</v>
      </c>
      <c r="F282" s="314" t="s">
        <v>56</v>
      </c>
      <c r="G282" s="314" t="s">
        <v>56</v>
      </c>
      <c r="H282" s="316" t="s">
        <v>655</v>
      </c>
      <c r="I282" s="314" t="s">
        <v>84</v>
      </c>
      <c r="J282" s="141">
        <v>435731.68000000005</v>
      </c>
    </row>
    <row r="283" spans="2:10" s="107" customFormat="1" ht="15.75">
      <c r="B283" s="107" t="e">
        <f>VLOOKUP(C283,[1]!Companies[#Data],3,FALSE)</f>
        <v>#REF!</v>
      </c>
      <c r="C283" s="316" t="s">
        <v>656</v>
      </c>
      <c r="D283" s="314" t="s">
        <v>617</v>
      </c>
      <c r="E283" s="314" t="s">
        <v>555</v>
      </c>
      <c r="F283" s="314" t="s">
        <v>56</v>
      </c>
      <c r="G283" s="314" t="s">
        <v>56</v>
      </c>
      <c r="H283" s="316" t="s">
        <v>656</v>
      </c>
      <c r="I283" s="314" t="s">
        <v>84</v>
      </c>
      <c r="J283" s="141">
        <v>298440.64</v>
      </c>
    </row>
    <row r="284" spans="2:10" s="107" customFormat="1" ht="15.75">
      <c r="B284" s="107" t="e">
        <f>VLOOKUP(C284,[1]!Companies[#Data],3,FALSE)</f>
        <v>#REF!</v>
      </c>
      <c r="C284" s="316" t="s">
        <v>656</v>
      </c>
      <c r="D284" s="314" t="s">
        <v>617</v>
      </c>
      <c r="E284" s="314" t="s">
        <v>566</v>
      </c>
      <c r="F284" s="314" t="s">
        <v>56</v>
      </c>
      <c r="G284" s="314" t="s">
        <v>56</v>
      </c>
      <c r="H284" s="316" t="s">
        <v>656</v>
      </c>
      <c r="I284" s="314" t="s">
        <v>84</v>
      </c>
      <c r="J284" s="141">
        <v>402659.13</v>
      </c>
    </row>
    <row r="285" spans="2:10" s="107" customFormat="1" ht="15.75">
      <c r="B285" s="107" t="e">
        <f>VLOOKUP(C285,[1]!Companies[#Data],3,FALSE)</f>
        <v>#REF!</v>
      </c>
      <c r="C285" s="316" t="s">
        <v>656</v>
      </c>
      <c r="D285" s="97" t="s">
        <v>539</v>
      </c>
      <c r="E285" s="314" t="s">
        <v>541</v>
      </c>
      <c r="F285" s="314" t="s">
        <v>56</v>
      </c>
      <c r="G285" s="314" t="s">
        <v>56</v>
      </c>
      <c r="H285" s="316" t="s">
        <v>656</v>
      </c>
      <c r="I285" s="314" t="s">
        <v>84</v>
      </c>
      <c r="J285" s="141">
        <v>18200</v>
      </c>
    </row>
    <row r="286" spans="2:10" s="107" customFormat="1" ht="15.75">
      <c r="B286" s="107" t="e">
        <f>VLOOKUP(C286,[1]!Companies[#Data],3,FALSE)</f>
        <v>#REF!</v>
      </c>
      <c r="C286" s="316" t="s">
        <v>657</v>
      </c>
      <c r="D286" s="314" t="s">
        <v>617</v>
      </c>
      <c r="E286" s="314" t="s">
        <v>555</v>
      </c>
      <c r="F286" s="314" t="s">
        <v>56</v>
      </c>
      <c r="G286" s="314" t="s">
        <v>56</v>
      </c>
      <c r="H286" s="316" t="s">
        <v>657</v>
      </c>
      <c r="I286" s="314" t="s">
        <v>84</v>
      </c>
      <c r="J286" s="141">
        <v>92562</v>
      </c>
    </row>
    <row r="287" spans="2:10" s="107" customFormat="1" ht="15.75">
      <c r="B287" s="107" t="e">
        <f>VLOOKUP(C287,[1]!Companies[#Data],3,FALSE)</f>
        <v>#REF!</v>
      </c>
      <c r="C287" s="316" t="s">
        <v>657</v>
      </c>
      <c r="D287" s="314" t="s">
        <v>617</v>
      </c>
      <c r="E287" s="314" t="s">
        <v>566</v>
      </c>
      <c r="F287" s="314" t="s">
        <v>56</v>
      </c>
      <c r="G287" s="314" t="s">
        <v>56</v>
      </c>
      <c r="H287" s="316" t="s">
        <v>657</v>
      </c>
      <c r="I287" s="314" t="s">
        <v>84</v>
      </c>
      <c r="J287" s="141">
        <v>185125</v>
      </c>
    </row>
    <row r="288" spans="2:10" s="107" customFormat="1" ht="15.75">
      <c r="B288" s="107" t="e">
        <f>VLOOKUP(C288,[1]!Companies[#Data],3,FALSE)</f>
        <v>#REF!</v>
      </c>
      <c r="C288" s="316" t="s">
        <v>655</v>
      </c>
      <c r="D288" s="97" t="s">
        <v>539</v>
      </c>
      <c r="E288" s="314" t="s">
        <v>622</v>
      </c>
      <c r="F288" s="314" t="s">
        <v>56</v>
      </c>
      <c r="G288" s="314" t="s">
        <v>56</v>
      </c>
      <c r="H288" s="316" t="s">
        <v>655</v>
      </c>
      <c r="I288" s="314" t="s">
        <v>84</v>
      </c>
      <c r="J288" s="141">
        <v>1000</v>
      </c>
    </row>
    <row r="289" spans="2:15" s="107" customFormat="1" ht="15.75">
      <c r="B289" s="107" t="e">
        <f>VLOOKUP(C289,[1]!Companies[#Data],3,FALSE)</f>
        <v>#REF!</v>
      </c>
      <c r="C289" s="316" t="s">
        <v>656</v>
      </c>
      <c r="D289" s="314" t="s">
        <v>617</v>
      </c>
      <c r="E289" s="314" t="s">
        <v>555</v>
      </c>
      <c r="F289" s="314" t="s">
        <v>56</v>
      </c>
      <c r="G289" s="314" t="s">
        <v>56</v>
      </c>
      <c r="H289" s="316" t="s">
        <v>656</v>
      </c>
      <c r="I289" s="314" t="s">
        <v>84</v>
      </c>
      <c r="J289" s="141">
        <v>114875</v>
      </c>
    </row>
    <row r="290" spans="2:15" s="107" customFormat="1" ht="15.75">
      <c r="B290" s="107" t="e">
        <f>VLOOKUP(C290,[1]!Companies[#Data],3,FALSE)</f>
        <v>#REF!</v>
      </c>
      <c r="C290" s="316" t="s">
        <v>656</v>
      </c>
      <c r="D290" s="314" t="s">
        <v>617</v>
      </c>
      <c r="E290" s="314" t="s">
        <v>566</v>
      </c>
      <c r="F290" s="314" t="s">
        <v>56</v>
      </c>
      <c r="G290" s="314" t="s">
        <v>56</v>
      </c>
      <c r="H290" s="316" t="s">
        <v>656</v>
      </c>
      <c r="I290" s="314" t="s">
        <v>84</v>
      </c>
      <c r="J290" s="141">
        <v>229750</v>
      </c>
    </row>
    <row r="291" spans="2:15" s="107" customFormat="1" ht="15.75">
      <c r="B291" s="107" t="e">
        <f>VLOOKUP(C291,[1]!Companies[#Data],3,FALSE)</f>
        <v>#REF!</v>
      </c>
      <c r="C291" s="316" t="s">
        <v>656</v>
      </c>
      <c r="D291" s="97" t="s">
        <v>539</v>
      </c>
      <c r="E291" s="314" t="s">
        <v>541</v>
      </c>
      <c r="F291" s="314" t="s">
        <v>56</v>
      </c>
      <c r="G291" s="314" t="s">
        <v>56</v>
      </c>
      <c r="H291" s="316" t="s">
        <v>656</v>
      </c>
      <c r="I291" s="314" t="s">
        <v>84</v>
      </c>
      <c r="J291" s="141">
        <v>59640</v>
      </c>
    </row>
    <row r="292" spans="2:15" s="107" customFormat="1" ht="15.75">
      <c r="B292" s="107" t="e">
        <f>VLOOKUP(C292,[1]!Companies[#Data],3,FALSE)</f>
        <v>#REF!</v>
      </c>
      <c r="C292" s="316" t="s">
        <v>657</v>
      </c>
      <c r="D292" s="314" t="s">
        <v>617</v>
      </c>
      <c r="E292" s="314" t="s">
        <v>555</v>
      </c>
      <c r="F292" s="314" t="s">
        <v>56</v>
      </c>
      <c r="G292" s="314" t="s">
        <v>56</v>
      </c>
      <c r="H292" s="316" t="s">
        <v>657</v>
      </c>
      <c r="I292" s="314" t="s">
        <v>84</v>
      </c>
      <c r="J292" s="141">
        <v>103360</v>
      </c>
    </row>
    <row r="293" spans="2:15" s="107" customFormat="1" ht="15.75">
      <c r="B293" s="107" t="e">
        <f>VLOOKUP(C293,[1]!Companies[#Data],3,FALSE)</f>
        <v>#REF!</v>
      </c>
      <c r="C293" s="316" t="s">
        <v>657</v>
      </c>
      <c r="D293" s="314" t="s">
        <v>617</v>
      </c>
      <c r="E293" s="314" t="s">
        <v>566</v>
      </c>
      <c r="F293" s="314" t="s">
        <v>56</v>
      </c>
      <c r="G293" s="314" t="s">
        <v>56</v>
      </c>
      <c r="H293" s="316" t="s">
        <v>657</v>
      </c>
      <c r="I293" s="314" t="s">
        <v>84</v>
      </c>
      <c r="J293" s="141">
        <v>185125</v>
      </c>
    </row>
    <row r="294" spans="2:15" s="107" customFormat="1" ht="15.75">
      <c r="B294" s="107" t="e">
        <f>VLOOKUP(C294,[1]!Companies[#Data],3,FALSE)</f>
        <v>#REF!</v>
      </c>
      <c r="C294" s="316" t="s">
        <v>657</v>
      </c>
      <c r="D294" s="314" t="s">
        <v>617</v>
      </c>
      <c r="E294" s="314" t="s">
        <v>574</v>
      </c>
      <c r="F294" s="314" t="s">
        <v>56</v>
      </c>
      <c r="G294" s="314" t="s">
        <v>56</v>
      </c>
      <c r="H294" s="316" t="s">
        <v>657</v>
      </c>
      <c r="I294" s="314" t="s">
        <v>84</v>
      </c>
      <c r="J294" s="141">
        <v>23340</v>
      </c>
    </row>
    <row r="295" spans="2:15" s="107" customFormat="1" ht="15.75">
      <c r="B295" s="107" t="e">
        <f>VLOOKUP(C295,[1]!Companies[#Data],3,FALSE)</f>
        <v>#REF!</v>
      </c>
      <c r="J295" s="141"/>
    </row>
    <row r="296" spans="2:15" s="107" customFormat="1" ht="15.75">
      <c r="B296" s="107" t="e">
        <f>VLOOKUP(C296,[1]!Companies[#Data],3,FALSE)</f>
        <v>#REF!</v>
      </c>
      <c r="J296" s="141"/>
    </row>
    <row r="297" spans="2:15" s="107" customFormat="1" ht="15.75">
      <c r="B297" s="107" t="e">
        <f>VLOOKUP(C297,[1]!Companies[#Data],3,FALSE)</f>
        <v>#REF!</v>
      </c>
      <c r="J297" s="141"/>
    </row>
    <row r="298" spans="2:15" s="107" customFormat="1" ht="15.75">
      <c r="B298" s="107" t="e">
        <f>VLOOKUP(C298,[1]!Companies[#Data],3,FALSE)</f>
        <v>#REF!</v>
      </c>
      <c r="J298" s="141"/>
    </row>
    <row r="299" spans="2:15" ht="23.25" customHeight="1">
      <c r="B299" s="121" t="e">
        <f>VLOOKUP(C299,[1]!Companies[#Data],3,FALSE)</f>
        <v>#REF!</v>
      </c>
      <c r="C299" s="121" t="s">
        <v>341</v>
      </c>
      <c r="D299" s="107"/>
      <c r="E299" s="107"/>
      <c r="F299" s="107"/>
      <c r="G299" s="107"/>
      <c r="H299" s="121"/>
      <c r="I299" s="107"/>
      <c r="J299" s="141"/>
      <c r="K299" s="107"/>
      <c r="L299" s="107"/>
      <c r="M299" s="107"/>
      <c r="N299" s="107"/>
      <c r="O299" s="107" t="s">
        <v>620</v>
      </c>
    </row>
    <row r="300" spans="2:15" s="107" customFormat="1" ht="16.5" thickBot="1">
      <c r="G300" s="114"/>
    </row>
    <row r="301" spans="2:15" s="107" customFormat="1" ht="16.5" thickBot="1">
      <c r="G301" s="114"/>
      <c r="H301" s="140" t="s">
        <v>582</v>
      </c>
      <c r="I301" s="137"/>
      <c r="J301" s="123">
        <f>SUMIF(Table10[Reporting currency],"USD",Table10[Revenue value])+(IFERROR(SUMIF(Table10[Reporting currency],"&lt;&gt;USD",Table10[Revenue value])/'[1]Part 1 - About'!$E$45,0))</f>
        <v>0</v>
      </c>
    </row>
    <row r="302" spans="2:15" s="107" customFormat="1" ht="16.5" thickBot="1">
      <c r="G302" s="114"/>
      <c r="H302" s="139"/>
      <c r="I302" s="139"/>
      <c r="J302" s="138"/>
    </row>
    <row r="303" spans="2:15" s="107" customFormat="1" ht="17.25" thickBot="1">
      <c r="G303" s="114"/>
      <c r="H303" s="122" t="str">
        <f>"Total in "&amp;'[1]Part 1 - About'!$E$44</f>
        <v>Total in XXX</v>
      </c>
      <c r="I303" s="137"/>
      <c r="J303" s="123">
        <f>IF('[1]Part 1 - About'!$E$44="USD",0,SUMIF(Table10[Reporting currency],'[1]Part 1 - About'!$E$44,Table10[Revenue value]))+(IFERROR(SUMIF(Table10[Reporting currency],"USD",Table10[Revenue value])*'[1]Part 1 - About'!$E$45,0))</f>
        <v>0</v>
      </c>
    </row>
    <row r="304" spans="2:15" s="107" customFormat="1" ht="15.75"/>
    <row r="305" spans="2:15" s="107" customFormat="1" ht="21">
      <c r="B305" s="124"/>
      <c r="C305" s="400" t="s">
        <v>583</v>
      </c>
      <c r="D305" s="400"/>
      <c r="E305" s="400"/>
      <c r="F305" s="400"/>
      <c r="G305" s="400"/>
      <c r="H305" s="400"/>
      <c r="I305" s="400"/>
      <c r="J305" s="400"/>
      <c r="K305" s="400"/>
      <c r="L305" s="400"/>
      <c r="M305" s="400"/>
      <c r="N305" s="400"/>
      <c r="O305" s="300"/>
    </row>
    <row r="306" spans="2:15" s="107" customFormat="1" ht="15.75">
      <c r="C306" s="399" t="s">
        <v>584</v>
      </c>
      <c r="D306" s="399"/>
      <c r="E306" s="399"/>
      <c r="F306" s="399"/>
      <c r="G306" s="399"/>
      <c r="H306" s="399"/>
      <c r="I306" s="399"/>
      <c r="J306" s="399"/>
      <c r="K306" s="399"/>
      <c r="L306" s="399"/>
      <c r="M306" s="399"/>
      <c r="N306" s="399"/>
      <c r="O306" s="297"/>
    </row>
    <row r="307" spans="2:15" s="107" customFormat="1" ht="15.75">
      <c r="C307" s="399"/>
      <c r="D307" s="399"/>
      <c r="E307" s="399"/>
      <c r="F307" s="399"/>
      <c r="G307" s="399"/>
      <c r="H307" s="399"/>
      <c r="I307" s="399"/>
      <c r="J307" s="399"/>
      <c r="K307" s="399"/>
      <c r="L307" s="399"/>
      <c r="M307" s="399"/>
      <c r="N307" s="399"/>
      <c r="O307" s="297"/>
    </row>
    <row r="308" spans="2:15" s="107" customFormat="1" ht="16.5" customHeight="1">
      <c r="C308" s="399" t="s">
        <v>585</v>
      </c>
      <c r="D308" s="399"/>
      <c r="E308" s="399"/>
      <c r="F308" s="399"/>
      <c r="G308" s="399"/>
      <c r="H308" s="399"/>
      <c r="I308" s="399"/>
      <c r="J308" s="399"/>
      <c r="K308" s="399"/>
      <c r="L308" s="399"/>
      <c r="M308" s="399"/>
      <c r="N308" s="399"/>
      <c r="O308" s="297"/>
    </row>
    <row r="309" spans="2:15" s="107" customFormat="1" ht="15.75">
      <c r="C309" s="399" t="s">
        <v>587</v>
      </c>
      <c r="D309" s="399"/>
      <c r="E309" s="399"/>
      <c r="F309" s="399"/>
      <c r="G309" s="399"/>
      <c r="H309" s="399"/>
      <c r="I309" s="399"/>
      <c r="J309" s="399"/>
      <c r="K309" s="399"/>
      <c r="L309" s="399"/>
      <c r="M309" s="399"/>
      <c r="N309" s="399"/>
      <c r="O309" s="297"/>
    </row>
    <row r="310" spans="2:15" s="107" customFormat="1" ht="15.75">
      <c r="C310" s="399" t="s">
        <v>593</v>
      </c>
      <c r="D310" s="399"/>
      <c r="E310" s="399"/>
      <c r="F310" s="399"/>
      <c r="G310" s="399"/>
      <c r="H310" s="399"/>
      <c r="I310" s="399"/>
      <c r="J310" s="399"/>
      <c r="K310" s="399"/>
      <c r="L310" s="399"/>
      <c r="M310" s="399"/>
      <c r="N310" s="399"/>
      <c r="O310" s="297"/>
    </row>
    <row r="311" spans="2:15" s="107" customFormat="1" ht="15.75">
      <c r="C311" s="399" t="s">
        <v>595</v>
      </c>
      <c r="D311" s="399"/>
      <c r="E311" s="399"/>
      <c r="F311" s="399"/>
      <c r="G311" s="399"/>
      <c r="H311" s="399"/>
      <c r="I311" s="399"/>
      <c r="J311" s="399"/>
      <c r="K311" s="399"/>
      <c r="L311" s="399"/>
      <c r="M311" s="399"/>
      <c r="N311" s="399"/>
      <c r="O311" s="297"/>
    </row>
    <row r="312" spans="2:15" s="107" customFormat="1" ht="15.75">
      <c r="C312" s="399" t="s">
        <v>596</v>
      </c>
      <c r="D312" s="399"/>
      <c r="E312" s="399"/>
      <c r="F312" s="399"/>
      <c r="G312" s="399"/>
      <c r="H312" s="399"/>
      <c r="I312" s="399"/>
      <c r="J312" s="399"/>
      <c r="K312" s="399"/>
      <c r="L312" s="399"/>
      <c r="M312" s="399"/>
      <c r="N312" s="399"/>
      <c r="O312" s="297"/>
    </row>
    <row r="313" spans="2:15" s="107" customFormat="1" ht="15.75">
      <c r="C313" s="399"/>
      <c r="D313" s="399"/>
      <c r="E313" s="399"/>
      <c r="F313" s="399"/>
      <c r="G313" s="399"/>
      <c r="H313" s="399"/>
      <c r="I313" s="399"/>
      <c r="J313" s="399"/>
      <c r="K313" s="399"/>
      <c r="L313" s="399"/>
      <c r="M313" s="399"/>
      <c r="N313" s="399"/>
      <c r="O313" s="297"/>
    </row>
    <row r="314" spans="2:15" s="107" customFormat="1" ht="15.75" customHeight="1" thickBot="1">
      <c r="C314" s="402"/>
      <c r="D314" s="402"/>
      <c r="E314" s="402"/>
      <c r="F314" s="402"/>
      <c r="G314" s="402"/>
      <c r="H314" s="402"/>
      <c r="I314" s="402"/>
      <c r="J314" s="402"/>
      <c r="K314" s="402"/>
      <c r="L314" s="402"/>
      <c r="M314" s="402"/>
      <c r="N314" s="402"/>
      <c r="O314" s="293"/>
    </row>
    <row r="315" spans="2:15" s="107" customFormat="1" ht="15.75">
      <c r="C315" s="395"/>
      <c r="D315" s="395"/>
      <c r="E315" s="395"/>
      <c r="F315" s="395"/>
      <c r="G315" s="395"/>
      <c r="H315" s="395"/>
      <c r="I315" s="395"/>
      <c r="J315" s="395"/>
      <c r="K315" s="395"/>
      <c r="L315" s="395"/>
      <c r="M315" s="395"/>
      <c r="N315" s="395"/>
      <c r="O315" s="293"/>
    </row>
    <row r="316" spans="2:15" ht="16.5" thickBot="1">
      <c r="B316" s="107"/>
      <c r="C316" s="376"/>
      <c r="D316" s="377"/>
      <c r="E316" s="377"/>
      <c r="F316" s="377"/>
      <c r="G316" s="377"/>
      <c r="H316" s="377"/>
      <c r="I316" s="377"/>
      <c r="J316" s="377"/>
      <c r="K316" s="377"/>
      <c r="L316" s="377"/>
      <c r="M316" s="377"/>
      <c r="N316" s="377"/>
      <c r="O316" s="291"/>
    </row>
    <row r="317" spans="2:15" ht="15.75">
      <c r="B317" s="107"/>
      <c r="C317" s="378"/>
      <c r="D317" s="379"/>
      <c r="E317" s="379"/>
      <c r="F317" s="379"/>
      <c r="G317" s="379"/>
      <c r="H317" s="379"/>
      <c r="I317" s="379"/>
      <c r="J317" s="379"/>
      <c r="K317" s="379"/>
      <c r="L317" s="379"/>
      <c r="M317" s="379"/>
      <c r="N317" s="379"/>
      <c r="O317" s="291"/>
    </row>
    <row r="318" spans="2:15" ht="16.5" thickBot="1">
      <c r="B318" s="107"/>
      <c r="C318" s="396"/>
      <c r="D318" s="396"/>
      <c r="E318" s="396"/>
      <c r="F318" s="396"/>
      <c r="G318" s="396"/>
      <c r="H318" s="396"/>
      <c r="I318" s="396"/>
      <c r="J318" s="396"/>
      <c r="K318" s="396"/>
      <c r="L318" s="396"/>
      <c r="M318" s="396"/>
      <c r="N318" s="396"/>
      <c r="O318" s="293"/>
    </row>
    <row r="319" spans="2:15" ht="15.75">
      <c r="B319" s="107"/>
      <c r="C319" s="345" t="s">
        <v>30</v>
      </c>
      <c r="D319" s="345"/>
      <c r="E319" s="345"/>
      <c r="F319" s="345"/>
      <c r="G319" s="345"/>
      <c r="H319" s="345"/>
      <c r="I319" s="345"/>
      <c r="J319" s="345"/>
      <c r="K319" s="345"/>
      <c r="L319" s="345"/>
      <c r="M319" s="345"/>
      <c r="N319" s="345"/>
      <c r="O319" s="287"/>
    </row>
    <row r="320" spans="2:15" ht="15.75">
      <c r="B320" s="107"/>
      <c r="C320" s="329" t="s">
        <v>31</v>
      </c>
      <c r="D320" s="329"/>
      <c r="E320" s="329"/>
      <c r="F320" s="329"/>
      <c r="G320" s="329"/>
      <c r="H320" s="329"/>
      <c r="I320" s="329"/>
      <c r="J320" s="329"/>
      <c r="K320" s="329"/>
      <c r="L320" s="329"/>
      <c r="M320" s="329"/>
      <c r="N320" s="329"/>
      <c r="O320" s="285"/>
    </row>
    <row r="321" spans="2:15" ht="15.75">
      <c r="B321" s="107"/>
      <c r="C321" s="345" t="s">
        <v>512</v>
      </c>
      <c r="D321" s="345"/>
      <c r="E321" s="345"/>
      <c r="F321" s="345"/>
      <c r="G321" s="345"/>
      <c r="H321" s="345"/>
      <c r="I321" s="345"/>
      <c r="J321" s="345"/>
      <c r="K321" s="345"/>
      <c r="L321" s="345"/>
      <c r="M321" s="345"/>
      <c r="N321" s="345"/>
      <c r="O321" s="287"/>
    </row>
    <row r="324" spans="2:15">
      <c r="J324" s="136"/>
    </row>
    <row r="325" spans="2:15">
      <c r="J325" s="136"/>
      <c r="K325" s="135"/>
    </row>
    <row r="327" spans="2:15">
      <c r="K327" s="135"/>
    </row>
  </sheetData>
  <protectedRanges>
    <protectedRange algorithmName="SHA-512" hashValue="19r0bVvPR7yZA0UiYij7Tv1CBk3noIABvFePbLhCJ4nk3L6A+Fy+RdPPS3STf+a52x4pG2PQK4FAkXK9epnlIA==" saltValue="gQC4yrLvnbJqxYZ0KSEoZA==" spinCount="100000" sqref="C300:D303 B295:D299 H295:H299 F300:H302 F303:G303 B15:B294" name="Government revenues_1"/>
    <protectedRange algorithmName="SHA-512" hashValue="19r0bVvPR7yZA0UiYij7Tv1CBk3noIABvFePbLhCJ4nk3L6A+Fy+RdPPS3STf+a52x4pG2PQK4FAkXK9epnlIA==" saltValue="gQC4yrLvnbJqxYZ0KSEoZA==" spinCount="100000" sqref="I295:I298 I301:I303" name="Government revenues_2"/>
    <protectedRange algorithmName="SHA-512" hashValue="19r0bVvPR7yZA0UiYij7Tv1CBk3noIABvFePbLhCJ4nk3L6A+Fy+RdPPS3STf+a52x4pG2PQK4FAkXK9epnlIA==" saltValue="gQC4yrLvnbJqxYZ0KSEoZA==" spinCount="100000" sqref="C288:D294 H288:H294" name="Government revenues_1_1"/>
    <protectedRange algorithmName="SHA-512" hashValue="19r0bVvPR7yZA0UiYij7Tv1CBk3noIABvFePbLhCJ4nk3L6A+Fy+RdPPS3STf+a52x4pG2PQK4FAkXK9epnlIA==" saltValue="gQC4yrLvnbJqxYZ0KSEoZA==" spinCount="100000" sqref="I288:I294" name="Government revenues_2_1"/>
    <protectedRange algorithmName="SHA-512" hashValue="19r0bVvPR7yZA0UiYij7Tv1CBk3noIABvFePbLhCJ4nk3L6A+Fy+RdPPS3STf+a52x4pG2PQK4FAkXK9epnlIA==" saltValue="gQC4yrLvnbJqxYZ0KSEoZA==" spinCount="100000" sqref="C15:D287 H15:H287" name="Government revenues_1_2"/>
    <protectedRange algorithmName="SHA-512" hashValue="19r0bVvPR7yZA0UiYij7Tv1CBk3noIABvFePbLhCJ4nk3L6A+Fy+RdPPS3STf+a52x4pG2PQK4FAkXK9epnlIA==" saltValue="gQC4yrLvnbJqxYZ0KSEoZA==" spinCount="100000" sqref="I15:I287" name="Government revenues_2_2"/>
  </protectedRanges>
  <mergeCells count="28">
    <mergeCell ref="C321:N321"/>
    <mergeCell ref="B13:N13"/>
    <mergeCell ref="C315:N315"/>
    <mergeCell ref="C316:N316"/>
    <mergeCell ref="C317:N317"/>
    <mergeCell ref="C318:N318"/>
    <mergeCell ref="C319:N319"/>
    <mergeCell ref="C320:N320"/>
    <mergeCell ref="C314:N314"/>
    <mergeCell ref="C308:N308"/>
    <mergeCell ref="C309:N309"/>
    <mergeCell ref="C310:N310"/>
    <mergeCell ref="C311:N311"/>
    <mergeCell ref="C2:N2"/>
    <mergeCell ref="C3:N3"/>
    <mergeCell ref="C4:N4"/>
    <mergeCell ref="C5:N5"/>
    <mergeCell ref="C6:N6"/>
    <mergeCell ref="C7:N7"/>
    <mergeCell ref="C8:N8"/>
    <mergeCell ref="C9:N9"/>
    <mergeCell ref="C312:N312"/>
    <mergeCell ref="C313:N313"/>
    <mergeCell ref="C10:N10"/>
    <mergeCell ref="C11:N11"/>
    <mergeCell ref="C305:N305"/>
    <mergeCell ref="C306:N306"/>
    <mergeCell ref="C307:N307"/>
  </mergeCells>
  <dataValidations count="10">
    <dataValidation type="list" allowBlank="1" showInputMessage="1" showErrorMessage="1" sqref="I15:I294" xr:uid="{F4CEEDE8-F816-324A-84EA-6825C301DEC1}">
      <formula1>Currency_code_list</formula1>
    </dataValidation>
    <dataValidation allowBlank="1" showInputMessage="1" showErrorMessage="1" promptTitle="Project name" prompt="Input project name here._x000a__x000a_Please refrain from using acronyms, and input complete name." sqref="C189:C199 H189:H199 C226:C228 H226:H228 C232:C234 H232:H234 C245:C247 H245:H247" xr:uid="{9AFEAF8B-2F8B-EB47-B14F-0AE306DF5E90}"/>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60:J294 J138:J158 J15:J136" xr:uid="{F84436EA-513E-1347-AE98-BCB692688FC0}">
      <formula1>0.1</formula1>
      <formula2>0.2</formula2>
    </dataValidation>
    <dataValidation allowBlank="1" showInputMessage="1" showErrorMessage="1" promptTitle="Receiving government agency" prompt="Input the name of the government recipient here._x000a__x000a_Please refrain from using acronyms, and input complete name." sqref="D288 D291 D23:D48 D69 D75:D78 D80:D84 D89:D95 D101:D105 D113:D117 D122:D128 D130:D137 D140:D146 D150 D156:D160 D169:D170 D178 D192:D200 D216:D225 D231 D239:D244 D259:D261 D265:D271 D280 D285 D205:D211 D274:D275 D249:D256 D183:D188 D64:D65 D51:D55 D58:D62" xr:uid="{D7A42FC1-85FE-5641-9880-1DC89D58B992}"/>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F17:F294 E246:E294 E17:E19 E163:E172 E72:E74 E76:E78 E80:E95 E98:E99 E101:E105 E107:E117 E149:E150 E237:E244 E174:E234 E153:E160 E139:E146 E119:E137 E21:E69" xr:uid="{098ABAF6-E4E2-DC4B-86B1-86A41A47D711}"/>
    <dataValidation allowBlank="1" showInputMessage="1" showErrorMessage="1" promptTitle="Company name" prompt="Input company name here._x000a__x000a_Please refrain from using acronyms, and input complete name." sqref="C288:C290 H288:H290 C200:C225 C229:C231 H229:H231 H200:H225 C248:C284 H15:H188 H235:H244 C235:C244 C15:C188 H248:H284" xr:uid="{E8EDD31D-6F58-DA41-9544-792115990272}"/>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16 E70:E71 E245 E79 E96:E97 E106 E138 E147:E148 E151:E152 E161:E162 E235:E236 E173 E118" xr:uid="{4E5F9D57-3C38-C947-A7BD-4B13F295D910}">
      <formula1>Revenue_stream_list</formula1>
    </dataValidation>
    <dataValidation type="list" showInputMessage="1" showErrorMessage="1" sqref="H291:H294 C291:C294 H285:H287 C285:C287" xr:uid="{10E16DEB-E287-C446-8D2C-C99DC78A31A0}">
      <formula1>Companies_list</formula1>
    </dataValidation>
    <dataValidation type="list" allowBlank="1" showInputMessage="1" showErrorMessage="1" sqref="G15:G294 F15:F16" xr:uid="{33F98AE4-B577-074A-967C-9165307C7AA3}">
      <formula1>Simple_options_list</formula1>
    </dataValidation>
    <dataValidation type="list" allowBlank="1" showInputMessage="1" showErrorMessage="1" sqref="D289:D290 D292:D294 D15:D22 D49:D50 D56:D57 D63 D66:D68 D85:D88 D106:D112 D147:D149 D151:D155 D161:D168 D179:D182 D189:D191 D201:D204 D212:D215 D232:D238 D245:D248 D257:D258 D262:D264 D272:D273 D226:D230 D281:D284 D286:D287 D70:D74 D171:D177 D138:D139 D129 D118:D121 D96:D100 D79 D276:D279" xr:uid="{0B3A3A03-6586-4946-9041-89BC12FC9409}">
      <formula1>Government_entities_list</formula1>
    </dataValidation>
  </dataValidations>
  <hyperlinks>
    <hyperlink ref="B13" r:id="rId1" location="r4-1" display="EITI Requirement 4.1" xr:uid="{C2EB4DE3-FE2A-4B0E-A9A2-A17B452456B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787C6-D399-4549-ABCE-9E456122CB43}">
  <sheetPr codeName="Sheet16"/>
  <dimension ref="A1:S29"/>
  <sheetViews>
    <sheetView topLeftCell="A7" zoomScaleNormal="100" workbookViewId="0">
      <selection activeCell="B22" sqref="B22"/>
    </sheetView>
  </sheetViews>
  <sheetFormatPr defaultColWidth="10.5" defaultRowHeight="16.5"/>
  <cols>
    <col min="1" max="1" width="14.875" style="247" customWidth="1"/>
    <col min="2" max="2" width="50.5" style="247" customWidth="1"/>
    <col min="3" max="3" width="2.5" style="247" customWidth="1"/>
    <col min="4" max="4" width="24" style="247" customWidth="1"/>
    <col min="5" max="5" width="2.5" style="247" customWidth="1"/>
    <col min="6" max="6" width="24" style="247" customWidth="1"/>
    <col min="7" max="7" width="2.5" style="247" customWidth="1"/>
    <col min="8" max="8" width="24" style="247" customWidth="1"/>
    <col min="9" max="9" width="2.5" style="247" customWidth="1"/>
    <col min="10" max="10" width="39.5" style="247" customWidth="1"/>
    <col min="11" max="11" width="2.5"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658</v>
      </c>
    </row>
    <row r="3" spans="1:19" s="43" customFormat="1" ht="110.25">
      <c r="A3" s="290" t="s">
        <v>659</v>
      </c>
      <c r="B3" s="60" t="s">
        <v>660</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661</v>
      </c>
      <c r="D7" s="10" t="s">
        <v>137</v>
      </c>
      <c r="F7" s="61"/>
      <c r="H7" s="61"/>
      <c r="J7" s="52"/>
      <c r="K7" s="41"/>
      <c r="L7" s="42"/>
      <c r="M7" s="41"/>
      <c r="N7" s="42"/>
      <c r="O7" s="41"/>
      <c r="P7" s="42"/>
      <c r="R7" s="42"/>
    </row>
    <row r="8" spans="1:19" s="41" customFormat="1" ht="19.5">
      <c r="A8" s="59"/>
      <c r="B8" s="50"/>
      <c r="D8" s="50"/>
      <c r="F8" s="50"/>
      <c r="H8" s="50"/>
      <c r="J8" s="51"/>
      <c r="L8" s="51"/>
      <c r="N8" s="51"/>
      <c r="P8" s="51"/>
      <c r="R8" s="51"/>
    </row>
    <row r="9" spans="1:19" s="41" customFormat="1" ht="47.25">
      <c r="A9" s="59"/>
      <c r="B9" s="57" t="s">
        <v>662</v>
      </c>
      <c r="D9" s="10" t="s">
        <v>137</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349"/>
      <c r="L9" s="42"/>
      <c r="N9" s="42"/>
      <c r="P9" s="42"/>
      <c r="R9" s="42"/>
    </row>
    <row r="10" spans="1:19" s="9" customFormat="1" ht="31.5">
      <c r="A10" s="14"/>
      <c r="B10" s="57" t="s">
        <v>663</v>
      </c>
      <c r="D10" s="10" t="s">
        <v>156</v>
      </c>
      <c r="F10" s="94"/>
      <c r="G10" s="41"/>
      <c r="H10" s="10" t="s">
        <v>664</v>
      </c>
      <c r="I10" s="41"/>
      <c r="J10" s="350"/>
      <c r="K10" s="41"/>
      <c r="L10" s="42"/>
      <c r="M10" s="41"/>
      <c r="N10" s="42"/>
      <c r="O10" s="41"/>
      <c r="P10" s="42"/>
      <c r="Q10" s="41"/>
      <c r="R10" s="42"/>
      <c r="S10" s="41"/>
    </row>
    <row r="11" spans="1:19" s="9" customFormat="1" ht="15.75">
      <c r="A11" s="14"/>
      <c r="B11" s="58" t="s">
        <v>665</v>
      </c>
      <c r="D11" s="30"/>
      <c r="F11" s="30"/>
      <c r="G11" s="43"/>
      <c r="H11" s="30"/>
      <c r="I11" s="43"/>
      <c r="J11" s="350"/>
      <c r="K11" s="43"/>
      <c r="L11" s="42"/>
      <c r="M11" s="43"/>
      <c r="N11" s="42"/>
      <c r="O11" s="43"/>
      <c r="P11" s="42"/>
      <c r="Q11" s="43"/>
      <c r="R11" s="42"/>
      <c r="S11" s="43"/>
    </row>
    <row r="12" spans="1:19" s="9" customFormat="1" ht="19.5">
      <c r="A12" s="14"/>
      <c r="B12" s="24" t="s">
        <v>290</v>
      </c>
      <c r="D12" s="10">
        <v>679782</v>
      </c>
      <c r="F12" s="10" t="s">
        <v>666</v>
      </c>
      <c r="G12" s="41"/>
      <c r="H12" s="10" t="s">
        <v>667</v>
      </c>
      <c r="I12" s="41"/>
      <c r="J12" s="350"/>
      <c r="K12" s="41"/>
      <c r="L12" s="42"/>
      <c r="M12" s="41"/>
      <c r="N12" s="42"/>
      <c r="O12" s="41"/>
      <c r="P12" s="42"/>
      <c r="Q12" s="41"/>
      <c r="R12" s="42"/>
      <c r="S12" s="41"/>
    </row>
    <row r="13" spans="1:19" s="9" customFormat="1" ht="15.75">
      <c r="A13" s="14"/>
      <c r="B13" s="24" t="s">
        <v>272</v>
      </c>
      <c r="D13" s="10">
        <v>9941000000</v>
      </c>
      <c r="F13" s="10" t="s">
        <v>668</v>
      </c>
      <c r="G13" s="43"/>
      <c r="H13" s="10"/>
      <c r="I13" s="43"/>
      <c r="J13" s="350"/>
      <c r="K13" s="43"/>
      <c r="L13" s="42"/>
      <c r="M13" s="43"/>
      <c r="N13" s="42"/>
      <c r="O13" s="43"/>
      <c r="P13" s="42"/>
      <c r="Q13" s="43"/>
      <c r="R13" s="42"/>
      <c r="S13" s="43"/>
    </row>
    <row r="14" spans="1:19" s="9" customFormat="1" ht="19.5">
      <c r="A14" s="14"/>
      <c r="B14" s="24" t="s">
        <v>281</v>
      </c>
      <c r="D14" s="10" t="s">
        <v>534</v>
      </c>
      <c r="F14" s="10" t="s">
        <v>669</v>
      </c>
      <c r="G14" s="41"/>
      <c r="H14" s="10" t="s">
        <v>669</v>
      </c>
      <c r="I14" s="41"/>
      <c r="J14" s="350"/>
      <c r="K14" s="41"/>
      <c r="L14" s="42"/>
      <c r="M14" s="41"/>
      <c r="N14" s="42"/>
      <c r="O14" s="41"/>
      <c r="P14" s="42"/>
      <c r="Q14" s="41"/>
      <c r="R14" s="42"/>
      <c r="S14" s="41"/>
    </row>
    <row r="15" spans="1:19" s="9" customFormat="1">
      <c r="A15" s="14"/>
      <c r="B15" s="58" t="s">
        <v>670</v>
      </c>
      <c r="D15" s="30"/>
      <c r="F15" s="30"/>
      <c r="G15" s="250"/>
      <c r="H15" s="30"/>
      <c r="I15" s="250"/>
      <c r="J15" s="350"/>
      <c r="K15" s="250"/>
      <c r="L15" s="42"/>
      <c r="M15" s="250"/>
      <c r="N15" s="42"/>
      <c r="O15" s="250"/>
      <c r="P15" s="42"/>
      <c r="Q15" s="250"/>
      <c r="R15" s="42"/>
      <c r="S15" s="250"/>
    </row>
    <row r="16" spans="1:19" s="9" customFormat="1">
      <c r="A16" s="14"/>
      <c r="B16" s="24" t="s">
        <v>290</v>
      </c>
      <c r="D16" s="304">
        <v>679782</v>
      </c>
      <c r="F16" s="10" t="s">
        <v>666</v>
      </c>
      <c r="G16" s="250"/>
      <c r="H16" s="10" t="s">
        <v>667</v>
      </c>
      <c r="I16" s="250"/>
      <c r="J16" s="350"/>
      <c r="K16" s="250"/>
      <c r="L16" s="42"/>
      <c r="M16" s="250"/>
      <c r="N16" s="42"/>
      <c r="O16" s="250"/>
      <c r="P16" s="42"/>
      <c r="Q16" s="250"/>
      <c r="R16" s="42"/>
      <c r="S16" s="250"/>
    </row>
    <row r="17" spans="1:19" s="9" customFormat="1">
      <c r="A17" s="14"/>
      <c r="B17" s="25" t="str">
        <f>LEFT(B16,SEARCH(",",B16))&amp;" value"</f>
        <v>Crude oil (2709), value</v>
      </c>
      <c r="D17" s="10">
        <v>299980678</v>
      </c>
      <c r="F17" s="10" t="s">
        <v>271</v>
      </c>
      <c r="G17" s="250"/>
      <c r="H17" s="10"/>
      <c r="I17" s="250"/>
      <c r="J17" s="350"/>
      <c r="K17" s="250"/>
      <c r="L17" s="42"/>
      <c r="M17" s="250"/>
      <c r="N17" s="42"/>
      <c r="O17" s="250"/>
      <c r="P17" s="42"/>
      <c r="Q17" s="250"/>
      <c r="R17" s="42"/>
      <c r="S17" s="250"/>
    </row>
    <row r="18" spans="1:19" s="9" customFormat="1">
      <c r="A18" s="14"/>
      <c r="B18" s="24" t="s">
        <v>272</v>
      </c>
      <c r="D18" s="304">
        <v>9941000000</v>
      </c>
      <c r="F18" s="10" t="s">
        <v>668</v>
      </c>
      <c r="G18" s="250"/>
      <c r="H18" s="10"/>
      <c r="I18" s="250"/>
      <c r="J18" s="350"/>
      <c r="K18" s="250"/>
      <c r="L18" s="42"/>
      <c r="M18" s="250"/>
      <c r="N18" s="42"/>
      <c r="O18" s="250"/>
      <c r="P18" s="42"/>
      <c r="Q18" s="250"/>
      <c r="R18" s="42"/>
      <c r="S18" s="250"/>
    </row>
    <row r="19" spans="1:19" s="9" customFormat="1">
      <c r="A19" s="14"/>
      <c r="B19" s="25" t="str">
        <f>LEFT(B18,SEARCH(",",B18))&amp;" value"</f>
        <v>Natural gas (2711), value</v>
      </c>
      <c r="D19" s="10" t="s">
        <v>534</v>
      </c>
      <c r="F19" s="10" t="s">
        <v>271</v>
      </c>
      <c r="G19" s="250"/>
      <c r="H19" s="10" t="s">
        <v>271</v>
      </c>
      <c r="I19" s="250"/>
      <c r="J19" s="350"/>
      <c r="K19" s="250"/>
      <c r="L19" s="42"/>
      <c r="M19" s="250"/>
      <c r="N19" s="42"/>
      <c r="O19" s="250"/>
      <c r="P19" s="42"/>
      <c r="Q19" s="250"/>
      <c r="R19" s="42"/>
      <c r="S19" s="250"/>
    </row>
    <row r="20" spans="1:19" s="9" customFormat="1">
      <c r="A20" s="14"/>
      <c r="B20" s="24" t="s">
        <v>281</v>
      </c>
      <c r="D20" s="10" t="s">
        <v>534</v>
      </c>
      <c r="F20" s="10" t="s">
        <v>669</v>
      </c>
      <c r="G20" s="250"/>
      <c r="H20" s="10" t="s">
        <v>669</v>
      </c>
      <c r="I20" s="250"/>
      <c r="J20" s="350"/>
      <c r="K20" s="250"/>
      <c r="L20" s="42"/>
      <c r="M20" s="250"/>
      <c r="N20" s="42"/>
      <c r="O20" s="250"/>
      <c r="P20" s="42"/>
      <c r="Q20" s="250"/>
      <c r="R20" s="42"/>
      <c r="S20" s="250"/>
    </row>
    <row r="21" spans="1:19" s="9" customFormat="1">
      <c r="A21" s="14"/>
      <c r="B21" s="25" t="str">
        <f>LEFT(B20,SEARCH(",",B20))&amp;" value"</f>
        <v>Add commodities here, value</v>
      </c>
      <c r="D21" s="10" t="s">
        <v>534</v>
      </c>
      <c r="F21" s="10" t="s">
        <v>271</v>
      </c>
      <c r="G21" s="250"/>
      <c r="H21" s="10" t="s">
        <v>271</v>
      </c>
      <c r="I21" s="250"/>
      <c r="J21" s="350"/>
      <c r="K21" s="250"/>
      <c r="L21" s="42"/>
      <c r="M21" s="250"/>
      <c r="N21" s="42"/>
      <c r="O21" s="250"/>
      <c r="P21" s="42"/>
      <c r="Q21" s="250"/>
      <c r="R21" s="42"/>
      <c r="S21" s="250"/>
    </row>
    <row r="22" spans="1:19" s="9" customFormat="1" ht="47.25">
      <c r="A22" s="14"/>
      <c r="B22" s="58" t="s">
        <v>671</v>
      </c>
      <c r="D22" s="10" t="s">
        <v>672</v>
      </c>
      <c r="E22" s="41"/>
      <c r="F22" s="10" t="str">
        <f>IF(D22=[2]Lists!$K$4,"&lt; Input URL to data source &gt;",IF(D22=[2]Lists!$K$5,"&lt; Reference section in EITI Report or URL &gt;",IF(D22=[2]Lists!$K$6,"&lt; Reference evidence of non-applicability &gt;","")))</f>
        <v/>
      </c>
      <c r="G22" s="250"/>
      <c r="H22" s="10" t="str">
        <f>IF(F22=[2]Lists!$K$4,"&lt; Input URL to data source &gt;",IF(F22=[2]Lists!$K$5,"&lt; Reference section in EITI Report or URL &gt;",IF(F22=[2]Lists!$K$6,"&lt; Reference evidence of non-applicability &gt;","")))</f>
        <v/>
      </c>
      <c r="I22" s="250"/>
      <c r="J22" s="350"/>
      <c r="K22" s="250"/>
      <c r="L22" s="42"/>
      <c r="M22" s="250"/>
      <c r="N22" s="42"/>
      <c r="O22" s="250"/>
      <c r="P22" s="42"/>
      <c r="Q22" s="250"/>
      <c r="R22" s="42"/>
      <c r="S22" s="250"/>
    </row>
    <row r="23" spans="1:19" s="9" customFormat="1" ht="47.25">
      <c r="A23" s="14"/>
      <c r="B23" s="58" t="s">
        <v>673</v>
      </c>
      <c r="D23" s="10" t="s">
        <v>137</v>
      </c>
      <c r="E23" s="41"/>
      <c r="F23" s="10" t="str">
        <f>IF(D23=[2]Lists!$K$4,"&lt; Input URL to data source &gt;",IF(D23=[2]Lists!$K$5,"&lt; Reference section in EITI Report or URL &gt;",IF(D23=[2]Lists!$K$6,"&lt; Reference evidence of non-applicability &gt;","")))</f>
        <v/>
      </c>
      <c r="G23" s="250"/>
      <c r="H23" s="10" t="str">
        <f>IF(F23=[2]Lists!$K$4,"&lt; Input URL to data source &gt;",IF(F23=[2]Lists!$K$5,"&lt; Reference section in EITI Report or URL &gt;",IF(F23=[2]Lists!$K$6,"&lt; Reference evidence of non-applicability &gt;","")))</f>
        <v/>
      </c>
      <c r="I23" s="250"/>
      <c r="J23" s="350"/>
      <c r="K23" s="250"/>
      <c r="L23" s="42"/>
      <c r="M23" s="250"/>
      <c r="N23" s="42"/>
      <c r="O23" s="250"/>
      <c r="P23" s="42"/>
      <c r="Q23" s="250"/>
      <c r="R23" s="42"/>
      <c r="S23" s="250"/>
    </row>
    <row r="24" spans="1:19" s="9" customFormat="1" ht="47.25">
      <c r="A24" s="14"/>
      <c r="B24" s="58" t="s">
        <v>674</v>
      </c>
      <c r="D24" s="10" t="s">
        <v>63</v>
      </c>
      <c r="E24" s="41"/>
      <c r="F24" s="10"/>
      <c r="G24" s="250"/>
      <c r="H24" s="10"/>
      <c r="I24" s="250"/>
      <c r="J24" s="350"/>
      <c r="K24" s="250"/>
      <c r="L24" s="42"/>
      <c r="M24" s="250"/>
      <c r="N24" s="42"/>
      <c r="O24" s="250"/>
      <c r="P24" s="42"/>
      <c r="Q24" s="250"/>
      <c r="R24" s="42"/>
      <c r="S24" s="250"/>
    </row>
    <row r="25" spans="1:19" s="9" customFormat="1" ht="110.25">
      <c r="A25" s="14"/>
      <c r="B25" s="58" t="s">
        <v>675</v>
      </c>
      <c r="D25" s="10" t="s">
        <v>672</v>
      </c>
      <c r="E25" s="41"/>
      <c r="F25" s="10"/>
      <c r="G25" s="250"/>
      <c r="H25" s="10"/>
      <c r="I25" s="250"/>
      <c r="J25" s="350"/>
      <c r="K25" s="250"/>
      <c r="L25" s="42"/>
      <c r="M25" s="250"/>
      <c r="N25" s="42"/>
      <c r="O25" s="250"/>
      <c r="P25" s="42"/>
      <c r="Q25" s="250"/>
      <c r="R25" s="42"/>
      <c r="S25" s="250"/>
    </row>
    <row r="26" spans="1:19" s="9" customFormat="1" ht="78.75">
      <c r="A26" s="14"/>
      <c r="B26" s="58" t="s">
        <v>676</v>
      </c>
      <c r="D26" s="10" t="s">
        <v>137</v>
      </c>
      <c r="E26" s="41"/>
      <c r="F26" s="10"/>
      <c r="G26" s="250"/>
      <c r="H26" s="10"/>
      <c r="I26" s="250"/>
      <c r="J26" s="350"/>
      <c r="K26" s="250"/>
      <c r="L26" s="42"/>
      <c r="M26" s="250"/>
      <c r="N26" s="42"/>
      <c r="O26" s="250"/>
      <c r="P26" s="42"/>
      <c r="Q26" s="250"/>
      <c r="R26" s="42"/>
      <c r="S26" s="250"/>
    </row>
    <row r="27" spans="1:19" s="9" customFormat="1" ht="78.75">
      <c r="A27" s="14"/>
      <c r="B27" s="58" t="s">
        <v>677</v>
      </c>
      <c r="D27" s="10" t="s">
        <v>137</v>
      </c>
      <c r="E27" s="41"/>
      <c r="F27" s="10"/>
      <c r="G27" s="250"/>
      <c r="H27" s="10"/>
      <c r="I27" s="250"/>
      <c r="J27" s="350"/>
      <c r="K27" s="250"/>
      <c r="L27" s="42"/>
      <c r="M27" s="250"/>
      <c r="N27" s="42"/>
      <c r="O27" s="250"/>
      <c r="P27" s="42"/>
      <c r="Q27" s="250"/>
      <c r="R27" s="42"/>
      <c r="S27" s="250"/>
    </row>
    <row r="28" spans="1:19" s="9" customFormat="1" ht="31.5">
      <c r="A28" s="14"/>
      <c r="B28" s="58" t="s">
        <v>678</v>
      </c>
      <c r="D28" s="307">
        <v>299980678</v>
      </c>
      <c r="F28" s="10" t="s">
        <v>271</v>
      </c>
      <c r="G28" s="250"/>
      <c r="H28" s="10" t="s">
        <v>271</v>
      </c>
      <c r="I28" s="250"/>
      <c r="J28" s="351"/>
      <c r="K28" s="250"/>
      <c r="L28" s="42"/>
      <c r="M28" s="250"/>
      <c r="N28" s="42"/>
      <c r="O28" s="250"/>
      <c r="P28" s="42"/>
      <c r="Q28" s="250"/>
      <c r="R28" s="42"/>
      <c r="S28" s="250"/>
    </row>
    <row r="29" spans="1:19" s="249" customFormat="1">
      <c r="A29" s="248"/>
    </row>
  </sheetData>
  <mergeCells count="1">
    <mergeCell ref="J9:J28"/>
  </mergeCells>
  <dataValidations count="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6 D18" xr:uid="{E3EDF739-7297-46ED-BDCE-DC6D0283857D}">
      <formula1>0</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28" xr:uid="{C971C519-D4BF-47DF-85C9-39F37000A69B}">
      <formula1>0</formula1>
    </dataValidation>
  </dataValidation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978B-7666-2346-BB89-61A9C644A0D1}">
  <sheetPr codeName="Sheet17"/>
  <dimension ref="A1:S17"/>
  <sheetViews>
    <sheetView topLeftCell="A10" zoomScaleNormal="100" workbookViewId="0">
      <selection activeCell="D3" sqref="D3"/>
    </sheetView>
  </sheetViews>
  <sheetFormatPr defaultColWidth="10.5" defaultRowHeight="16.5"/>
  <cols>
    <col min="1" max="1" width="17.375" style="247" customWidth="1"/>
    <col min="2" max="2" width="45.5" style="247" customWidth="1"/>
    <col min="3" max="3" width="3.375" style="247" customWidth="1"/>
    <col min="4" max="4" width="26" style="247" customWidth="1"/>
    <col min="5" max="5" width="3.375" style="247" customWidth="1"/>
    <col min="6" max="6" width="26" style="247" customWidth="1"/>
    <col min="7" max="7" width="3.375" style="247" customWidth="1"/>
    <col min="8" max="8" width="26"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679</v>
      </c>
    </row>
    <row r="3" spans="1:19" s="43" customFormat="1" ht="157.5">
      <c r="A3" s="290" t="s">
        <v>680</v>
      </c>
      <c r="B3" s="60" t="s">
        <v>681</v>
      </c>
      <c r="D3" s="10" t="s">
        <v>682</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31.5">
      <c r="A7" s="290" t="s">
        <v>135</v>
      </c>
      <c r="B7" s="60" t="s">
        <v>683</v>
      </c>
      <c r="D7" s="10" t="s">
        <v>682</v>
      </c>
      <c r="F7" s="61"/>
      <c r="H7" s="61"/>
      <c r="J7" s="52"/>
      <c r="L7" s="42"/>
      <c r="N7" s="42"/>
      <c r="P7" s="42"/>
      <c r="R7" s="42"/>
    </row>
    <row r="8" spans="1:19" s="41" customFormat="1" ht="19.5">
      <c r="A8" s="59"/>
      <c r="B8" s="50"/>
      <c r="D8" s="50"/>
      <c r="F8" s="50"/>
      <c r="H8" s="50"/>
      <c r="J8" s="51"/>
      <c r="L8" s="51"/>
      <c r="N8" s="51"/>
      <c r="P8" s="51"/>
      <c r="R8" s="51"/>
    </row>
    <row r="9" spans="1:19" s="9" customFormat="1" ht="31.5">
      <c r="A9" s="14"/>
      <c r="B9" s="57" t="s">
        <v>684</v>
      </c>
      <c r="D9" s="10" t="s">
        <v>127</v>
      </c>
      <c r="F9" s="10" t="s">
        <v>127</v>
      </c>
      <c r="G9" s="41"/>
      <c r="H9" s="10" t="s">
        <v>127</v>
      </c>
      <c r="I9" s="41"/>
      <c r="J9" s="349"/>
      <c r="K9" s="41"/>
      <c r="L9" s="42"/>
      <c r="M9" s="41"/>
      <c r="N9" s="42"/>
      <c r="O9" s="41"/>
      <c r="P9" s="42"/>
      <c r="Q9" s="41"/>
      <c r="R9" s="42"/>
      <c r="S9" s="41"/>
    </row>
    <row r="10" spans="1:19" s="9" customFormat="1" ht="31.5">
      <c r="A10" s="14"/>
      <c r="B10" s="63" t="s">
        <v>685</v>
      </c>
      <c r="D10" s="10" t="s">
        <v>127</v>
      </c>
      <c r="F10" s="10"/>
      <c r="G10" s="41"/>
      <c r="H10" s="10"/>
      <c r="I10" s="41"/>
      <c r="J10" s="350"/>
      <c r="K10" s="41"/>
      <c r="L10" s="42"/>
      <c r="M10" s="41"/>
      <c r="N10" s="42"/>
      <c r="O10" s="41"/>
      <c r="P10" s="42"/>
      <c r="Q10" s="41"/>
      <c r="R10" s="42"/>
      <c r="S10" s="41"/>
    </row>
    <row r="11" spans="1:19" s="9" customFormat="1" ht="47.25">
      <c r="A11" s="14"/>
      <c r="B11" s="63" t="s">
        <v>686</v>
      </c>
      <c r="D11" s="10" t="s">
        <v>127</v>
      </c>
      <c r="F11" s="10"/>
      <c r="G11" s="41"/>
      <c r="H11" s="10"/>
      <c r="I11" s="41"/>
      <c r="J11" s="350"/>
      <c r="K11" s="41"/>
      <c r="L11" s="42"/>
      <c r="M11" s="41"/>
      <c r="N11" s="42"/>
      <c r="O11" s="41"/>
      <c r="P11" s="42"/>
      <c r="Q11" s="41"/>
      <c r="R11" s="42"/>
      <c r="S11" s="41"/>
    </row>
    <row r="12" spans="1:19" s="9" customFormat="1" ht="47.25">
      <c r="A12" s="14"/>
      <c r="B12" s="63" t="s">
        <v>687</v>
      </c>
      <c r="D12" s="10" t="s">
        <v>127</v>
      </c>
      <c r="F12" s="10" t="s">
        <v>127</v>
      </c>
      <c r="G12" s="41"/>
      <c r="H12" s="10" t="s">
        <v>127</v>
      </c>
      <c r="I12" s="41"/>
      <c r="J12" s="350"/>
      <c r="K12" s="41"/>
      <c r="L12" s="42"/>
      <c r="M12" s="41"/>
      <c r="N12" s="42"/>
      <c r="O12" s="41"/>
      <c r="P12" s="42"/>
      <c r="Q12" s="41"/>
      <c r="R12" s="42"/>
      <c r="S12" s="41"/>
    </row>
    <row r="13" spans="1:19" s="9" customFormat="1" ht="63">
      <c r="A13" s="14"/>
      <c r="B13" s="63" t="s">
        <v>688</v>
      </c>
      <c r="D13" s="10" t="s">
        <v>127</v>
      </c>
      <c r="F13" s="10"/>
      <c r="G13" s="41"/>
      <c r="H13" s="10"/>
      <c r="I13" s="41"/>
      <c r="J13" s="350"/>
      <c r="K13" s="41"/>
      <c r="L13" s="42"/>
      <c r="M13" s="41"/>
      <c r="N13" s="42"/>
      <c r="O13" s="41"/>
      <c r="P13" s="42"/>
      <c r="Q13" s="41"/>
      <c r="R13" s="42"/>
      <c r="S13" s="41"/>
    </row>
    <row r="14" spans="1:19" s="9" customFormat="1" ht="47.25">
      <c r="A14" s="14"/>
      <c r="B14" s="63" t="s">
        <v>689</v>
      </c>
      <c r="D14" s="10" t="s">
        <v>127</v>
      </c>
      <c r="F14" s="10" t="s">
        <v>127</v>
      </c>
      <c r="G14" s="41"/>
      <c r="H14" s="10" t="s">
        <v>127</v>
      </c>
      <c r="I14" s="41"/>
      <c r="J14" s="350"/>
      <c r="K14" s="41"/>
      <c r="L14" s="42"/>
      <c r="M14" s="41"/>
      <c r="N14" s="42"/>
      <c r="O14" s="41"/>
      <c r="P14" s="42"/>
      <c r="Q14" s="41"/>
      <c r="R14" s="42"/>
      <c r="S14" s="41"/>
    </row>
    <row r="15" spans="1:19" s="9" customFormat="1" ht="47.25">
      <c r="A15" s="14"/>
      <c r="B15" s="63" t="s">
        <v>690</v>
      </c>
      <c r="D15" s="10" t="s">
        <v>127</v>
      </c>
      <c r="F15" s="10"/>
      <c r="G15" s="41"/>
      <c r="H15" s="10"/>
      <c r="I15" s="41"/>
      <c r="J15" s="350"/>
      <c r="K15" s="41"/>
      <c r="L15" s="42"/>
      <c r="M15" s="41"/>
      <c r="N15" s="42"/>
      <c r="O15" s="41"/>
      <c r="P15" s="42"/>
      <c r="Q15" s="41"/>
      <c r="R15" s="42"/>
      <c r="S15" s="41"/>
    </row>
    <row r="16" spans="1:19" s="74" customFormat="1" ht="47.25" customHeight="1">
      <c r="A16" s="73"/>
      <c r="B16" s="78" t="s">
        <v>691</v>
      </c>
      <c r="D16" s="10" t="s">
        <v>127</v>
      </c>
      <c r="F16" s="76"/>
      <c r="G16" s="75"/>
      <c r="H16" s="76"/>
      <c r="I16" s="75"/>
      <c r="J16" s="351"/>
      <c r="K16" s="75"/>
      <c r="L16" s="77"/>
      <c r="M16" s="75"/>
      <c r="N16" s="77"/>
      <c r="O16" s="75"/>
      <c r="P16" s="77"/>
      <c r="Q16" s="75"/>
      <c r="R16" s="77"/>
      <c r="S16" s="75"/>
    </row>
    <row r="17" spans="1:19" s="249" customFormat="1" ht="19.5">
      <c r="A17" s="248"/>
      <c r="G17" s="53"/>
      <c r="I17" s="53"/>
      <c r="J17" s="11"/>
      <c r="K17" s="53"/>
      <c r="L17" s="11"/>
      <c r="M17" s="53"/>
      <c r="N17" s="11"/>
      <c r="O17" s="53"/>
      <c r="P17" s="11"/>
      <c r="Q17" s="53"/>
      <c r="R17" s="11"/>
      <c r="S17" s="53"/>
    </row>
  </sheetData>
  <mergeCells count="1">
    <mergeCell ref="J9:J16"/>
  </mergeCell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323-9D40-C641-9A85-FA798ECEDDDE}">
  <sheetPr codeName="Sheet18"/>
  <dimension ref="A1:S14"/>
  <sheetViews>
    <sheetView zoomScaleNormal="100" workbookViewId="0">
      <selection activeCell="D4" sqref="D4"/>
    </sheetView>
  </sheetViews>
  <sheetFormatPr defaultColWidth="10.5" defaultRowHeight="16.5"/>
  <cols>
    <col min="1" max="1" width="16.375" style="247" customWidth="1"/>
    <col min="2" max="2" width="42" style="247" customWidth="1"/>
    <col min="3" max="3" width="3.375" style="247" customWidth="1"/>
    <col min="4" max="4" width="35.375" style="247" customWidth="1"/>
    <col min="5" max="5" width="3.375" style="247" customWidth="1"/>
    <col min="6" max="6" width="35.375" style="247" customWidth="1"/>
    <col min="7" max="7" width="3.375" style="247" customWidth="1"/>
    <col min="8" max="8" width="35.375"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692</v>
      </c>
    </row>
    <row r="3" spans="1:19" s="43" customFormat="1" ht="110.25">
      <c r="A3" s="290" t="s">
        <v>693</v>
      </c>
      <c r="B3" s="60" t="s">
        <v>694</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695</v>
      </c>
      <c r="D7" s="10" t="s">
        <v>137</v>
      </c>
      <c r="F7" s="61"/>
      <c r="H7" s="61"/>
      <c r="J7" s="52"/>
      <c r="L7" s="42"/>
      <c r="M7" s="41"/>
      <c r="N7" s="42"/>
      <c r="O7" s="41"/>
      <c r="P7" s="42"/>
      <c r="Q7" s="41"/>
      <c r="R7" s="42"/>
    </row>
    <row r="8" spans="1:19" s="41" customFormat="1" ht="19.5">
      <c r="A8" s="59"/>
      <c r="B8" s="50"/>
      <c r="D8" s="50"/>
      <c r="F8" s="50"/>
      <c r="H8" s="50"/>
      <c r="J8" s="51"/>
      <c r="L8" s="51"/>
      <c r="N8" s="51"/>
      <c r="P8" s="51"/>
      <c r="R8" s="51"/>
    </row>
    <row r="9" spans="1:19" s="9" customFormat="1" ht="31.5">
      <c r="A9" s="14"/>
      <c r="B9" s="57" t="s">
        <v>696</v>
      </c>
      <c r="D9" s="10" t="s">
        <v>156</v>
      </c>
      <c r="F9" s="94"/>
      <c r="G9" s="41"/>
      <c r="H9" s="10" t="s">
        <v>697</v>
      </c>
      <c r="I9" s="41"/>
      <c r="J9" s="403" t="s">
        <v>698</v>
      </c>
      <c r="K9" s="41"/>
      <c r="L9" s="42"/>
      <c r="M9" s="41"/>
      <c r="N9" s="42"/>
      <c r="O9" s="41"/>
      <c r="P9" s="42"/>
      <c r="Q9" s="41"/>
      <c r="R9" s="42"/>
      <c r="S9" s="41"/>
    </row>
    <row r="10" spans="1:19" s="9" customFormat="1" ht="78.95" customHeight="1">
      <c r="A10" s="14"/>
      <c r="B10" s="63" t="s">
        <v>699</v>
      </c>
      <c r="D10" s="10" t="s">
        <v>63</v>
      </c>
      <c r="F10" s="10"/>
      <c r="G10" s="43"/>
      <c r="H10" s="10"/>
      <c r="I10" s="43"/>
      <c r="J10" s="350"/>
      <c r="K10" s="43"/>
      <c r="L10" s="42"/>
      <c r="M10" s="43"/>
      <c r="N10" s="42"/>
      <c r="O10" s="43"/>
      <c r="P10" s="42"/>
      <c r="Q10" s="43"/>
      <c r="R10" s="42"/>
      <c r="S10" s="43"/>
    </row>
    <row r="11" spans="1:19" s="9" customFormat="1" ht="30.75" customHeight="1">
      <c r="A11" s="14"/>
      <c r="B11" s="63" t="s">
        <v>700</v>
      </c>
      <c r="D11" s="307">
        <v>40061673</v>
      </c>
      <c r="F11" s="10" t="s">
        <v>271</v>
      </c>
      <c r="G11" s="43"/>
      <c r="H11" s="10" t="s">
        <v>271</v>
      </c>
      <c r="I11" s="43"/>
      <c r="J11" s="350"/>
      <c r="K11" s="43"/>
      <c r="L11" s="42"/>
      <c r="M11" s="43"/>
      <c r="N11" s="42"/>
      <c r="O11" s="43"/>
      <c r="P11" s="42"/>
      <c r="Q11" s="43"/>
      <c r="R11" s="42"/>
      <c r="S11" s="43"/>
    </row>
    <row r="12" spans="1:19" s="9" customFormat="1" ht="47.25" customHeight="1">
      <c r="A12" s="14"/>
      <c r="B12" s="63" t="s">
        <v>701</v>
      </c>
      <c r="D12" s="10" t="s">
        <v>702</v>
      </c>
      <c r="F12" s="10"/>
      <c r="G12" s="43"/>
      <c r="H12" s="10" t="s">
        <v>697</v>
      </c>
      <c r="I12" s="43"/>
      <c r="J12" s="350"/>
      <c r="K12" s="43"/>
      <c r="L12" s="42"/>
      <c r="M12" s="43"/>
      <c r="N12" s="42"/>
      <c r="O12" s="43"/>
      <c r="P12" s="42"/>
      <c r="Q12" s="43"/>
      <c r="R12" s="42"/>
      <c r="S12" s="43"/>
    </row>
    <row r="13" spans="1:19" s="9" customFormat="1" ht="62.25" customHeight="1">
      <c r="A13" s="14"/>
      <c r="B13" s="63" t="s">
        <v>703</v>
      </c>
      <c r="D13" s="10" t="s">
        <v>127</v>
      </c>
      <c r="F13" s="10" t="s">
        <v>127</v>
      </c>
      <c r="G13" s="43"/>
      <c r="H13" s="10" t="s">
        <v>127</v>
      </c>
      <c r="I13" s="43"/>
      <c r="J13" s="351"/>
      <c r="K13" s="43"/>
      <c r="L13" s="42"/>
      <c r="M13" s="43"/>
      <c r="N13" s="42"/>
      <c r="O13" s="43"/>
      <c r="P13" s="42"/>
      <c r="Q13" s="43"/>
      <c r="R13" s="42"/>
      <c r="S13" s="43"/>
    </row>
    <row r="14" spans="1:19" s="249" customFormat="1">
      <c r="A14" s="248"/>
    </row>
  </sheetData>
  <mergeCells count="1">
    <mergeCell ref="J9:J13"/>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 xr:uid="{BF1361B9-702E-413B-9F69-1B5E0D1203F4}">
      <formula1>0</formula1>
    </dataValidation>
  </dataValidation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A7D1-819C-604C-84F0-50340ECF6734}">
  <sheetPr codeName="Sheet19"/>
  <dimension ref="A1:S17"/>
  <sheetViews>
    <sheetView topLeftCell="A3" zoomScaleNormal="100" zoomScalePageLayoutView="50" workbookViewId="0">
      <selection activeCell="D4" sqref="D4"/>
    </sheetView>
  </sheetViews>
  <sheetFormatPr defaultColWidth="10.5" defaultRowHeight="16.5"/>
  <cols>
    <col min="1" max="1" width="23.875" style="247" customWidth="1"/>
    <col min="2" max="2" width="38" style="247" customWidth="1"/>
    <col min="3" max="3" width="3.375" style="247" customWidth="1"/>
    <col min="4" max="4" width="32.5" style="247" customWidth="1"/>
    <col min="5" max="5" width="3.375" style="247" customWidth="1"/>
    <col min="6" max="6" width="32.5" style="247" customWidth="1"/>
    <col min="7" max="7" width="3.375" style="247" customWidth="1"/>
    <col min="8" max="8" width="32.5"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704</v>
      </c>
    </row>
    <row r="3" spans="1:19" s="43" customFormat="1" ht="141.75">
      <c r="A3" s="290" t="s">
        <v>705</v>
      </c>
      <c r="B3" s="60" t="s">
        <v>706</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31.5">
      <c r="A7" s="290" t="s">
        <v>135</v>
      </c>
      <c r="B7" s="60" t="s">
        <v>707</v>
      </c>
      <c r="D7" s="10" t="s">
        <v>137</v>
      </c>
      <c r="F7" s="61"/>
      <c r="H7" s="61"/>
      <c r="J7" s="52"/>
    </row>
    <row r="8" spans="1:19" s="41" customFormat="1" ht="19.5">
      <c r="A8" s="59"/>
      <c r="B8" s="50"/>
      <c r="D8" s="50"/>
      <c r="F8" s="50"/>
      <c r="H8" s="50"/>
      <c r="J8" s="51"/>
      <c r="L8" s="51"/>
      <c r="N8" s="51"/>
      <c r="P8" s="51"/>
      <c r="R8" s="51"/>
    </row>
    <row r="9" spans="1:19" s="9" customFormat="1" ht="31.5">
      <c r="A9" s="14"/>
      <c r="B9" s="57" t="s">
        <v>708</v>
      </c>
      <c r="D9" s="10" t="s">
        <v>709</v>
      </c>
      <c r="F9" s="94"/>
      <c r="G9" s="41"/>
      <c r="H9" s="306" t="s">
        <v>710</v>
      </c>
      <c r="I9" s="41"/>
      <c r="J9" s="349" t="s">
        <v>711</v>
      </c>
      <c r="K9" s="41"/>
      <c r="L9" s="42"/>
      <c r="M9" s="41"/>
      <c r="N9" s="42"/>
      <c r="O9" s="41"/>
      <c r="P9" s="42"/>
      <c r="Q9" s="41"/>
      <c r="R9" s="42"/>
      <c r="S9" s="41"/>
    </row>
    <row r="10" spans="1:19" s="9" customFormat="1" ht="31.5">
      <c r="A10" s="14"/>
      <c r="B10" s="63" t="s">
        <v>712</v>
      </c>
      <c r="D10" s="10" t="s">
        <v>137</v>
      </c>
      <c r="F10" s="10"/>
      <c r="G10" s="41"/>
      <c r="H10" s="10"/>
      <c r="I10" s="41"/>
      <c r="J10" s="350"/>
      <c r="K10" s="41"/>
      <c r="L10" s="42"/>
      <c r="M10" s="41"/>
      <c r="N10" s="42"/>
      <c r="O10" s="41"/>
      <c r="P10" s="42"/>
      <c r="Q10" s="41"/>
      <c r="R10" s="42"/>
      <c r="S10" s="41"/>
    </row>
    <row r="11" spans="1:19" s="9" customFormat="1" ht="31.5">
      <c r="A11" s="14"/>
      <c r="B11" s="63" t="s">
        <v>713</v>
      </c>
      <c r="D11" s="307"/>
      <c r="F11" s="10" t="s">
        <v>271</v>
      </c>
      <c r="G11" s="43"/>
      <c r="H11" s="10" t="s">
        <v>271</v>
      </c>
      <c r="I11" s="43"/>
      <c r="J11" s="350"/>
      <c r="K11" s="43"/>
      <c r="L11" s="42"/>
      <c r="M11" s="43"/>
      <c r="N11" s="42"/>
      <c r="O11" s="43"/>
      <c r="P11" s="42"/>
      <c r="Q11" s="43"/>
      <c r="R11" s="42"/>
      <c r="S11" s="43"/>
    </row>
    <row r="12" spans="1:19" s="9" customFormat="1" ht="31.5">
      <c r="A12" s="14"/>
      <c r="B12" s="63" t="s">
        <v>714</v>
      </c>
      <c r="D12" s="10" t="s">
        <v>56</v>
      </c>
      <c r="F12" s="10"/>
      <c r="G12" s="41"/>
      <c r="H12" s="10"/>
      <c r="I12" s="41"/>
      <c r="J12" s="350"/>
      <c r="K12" s="41"/>
      <c r="L12" s="42"/>
      <c r="M12" s="41"/>
      <c r="N12" s="42"/>
      <c r="O12" s="41"/>
      <c r="P12" s="42"/>
      <c r="Q12" s="41"/>
      <c r="R12" s="42"/>
      <c r="S12" s="41"/>
    </row>
    <row r="13" spans="1:19" s="9" customFormat="1" ht="31.5">
      <c r="A13" s="14"/>
      <c r="B13" s="63" t="s">
        <v>715</v>
      </c>
      <c r="D13" s="10" t="s">
        <v>127</v>
      </c>
      <c r="F13" s="10" t="s">
        <v>271</v>
      </c>
      <c r="G13" s="41"/>
      <c r="H13" s="10" t="s">
        <v>271</v>
      </c>
      <c r="I13" s="41"/>
      <c r="J13" s="350"/>
      <c r="K13" s="41"/>
      <c r="L13" s="42"/>
      <c r="M13" s="41"/>
      <c r="N13" s="42"/>
      <c r="O13" s="41"/>
      <c r="P13" s="42"/>
      <c r="Q13" s="41"/>
      <c r="R13" s="42"/>
      <c r="S13" s="41"/>
    </row>
    <row r="14" spans="1:19" s="9" customFormat="1" ht="47.25">
      <c r="A14" s="14"/>
      <c r="B14" s="63" t="s">
        <v>716</v>
      </c>
      <c r="D14" s="10" t="s">
        <v>137</v>
      </c>
      <c r="F14" s="10"/>
      <c r="G14" s="41"/>
      <c r="H14" s="10"/>
      <c r="I14" s="41"/>
      <c r="J14" s="350"/>
      <c r="K14" s="41"/>
      <c r="L14" s="42"/>
      <c r="M14" s="41"/>
      <c r="N14" s="42"/>
      <c r="O14" s="41"/>
      <c r="P14" s="42"/>
      <c r="Q14" s="41"/>
      <c r="R14" s="42"/>
      <c r="S14" s="41"/>
    </row>
    <row r="15" spans="1:19" s="9" customFormat="1" ht="31.5">
      <c r="A15" s="14"/>
      <c r="B15" s="63" t="s">
        <v>717</v>
      </c>
      <c r="D15" s="10" t="s">
        <v>534</v>
      </c>
      <c r="F15" s="10" t="s">
        <v>271</v>
      </c>
      <c r="G15" s="41"/>
      <c r="H15" s="10" t="s">
        <v>271</v>
      </c>
      <c r="I15" s="41"/>
      <c r="J15" s="350"/>
      <c r="K15" s="41"/>
      <c r="L15" s="42"/>
      <c r="M15" s="41"/>
      <c r="N15" s="42"/>
      <c r="O15" s="41"/>
      <c r="P15" s="42"/>
      <c r="Q15" s="41"/>
      <c r="R15" s="42"/>
      <c r="S15" s="41"/>
    </row>
    <row r="16" spans="1:19" s="9" customFormat="1" ht="47.25">
      <c r="A16" s="14"/>
      <c r="B16" s="63" t="s">
        <v>718</v>
      </c>
      <c r="D16" s="10" t="s">
        <v>137</v>
      </c>
      <c r="F16" s="10"/>
      <c r="G16" s="41"/>
      <c r="H16" s="10"/>
      <c r="I16" s="41"/>
      <c r="J16" s="351"/>
      <c r="K16" s="41"/>
      <c r="L16" s="42"/>
      <c r="M16" s="41"/>
      <c r="N16" s="42"/>
      <c r="O16" s="41"/>
      <c r="P16" s="42"/>
      <c r="Q16" s="41"/>
      <c r="R16" s="42"/>
      <c r="S16" s="41"/>
    </row>
    <row r="17" spans="1:1" s="249" customFormat="1">
      <c r="A17" s="248"/>
    </row>
  </sheetData>
  <mergeCells count="1">
    <mergeCell ref="J9:J16"/>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 xr:uid="{9FE3CF86-02F3-4070-818A-09696F0D1488}">
      <formula1>0</formula1>
    </dataValidation>
  </dataValidation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246C-ABF1-9D46-8E18-C64EEC8FFF69}">
  <sheetPr codeName="Sheet2"/>
  <dimension ref="A1:G95"/>
  <sheetViews>
    <sheetView showGridLines="0" showRowColHeaders="0" topLeftCell="A20" zoomScale="85" zoomScaleNormal="85" workbookViewId="0">
      <selection activeCell="C11" sqref="C11"/>
    </sheetView>
  </sheetViews>
  <sheetFormatPr defaultColWidth="4" defaultRowHeight="24" customHeight="1"/>
  <cols>
    <col min="1" max="1" width="4" style="142"/>
    <col min="2" max="2" width="4" style="142" hidden="1" customWidth="1"/>
    <col min="3" max="3" width="75" style="142" bestFit="1" customWidth="1"/>
    <col min="4" max="4" width="2.875" style="142" customWidth="1"/>
    <col min="5" max="5" width="44.5" style="142" bestFit="1" customWidth="1"/>
    <col min="6" max="6" width="2.875" style="142" customWidth="1"/>
    <col min="7" max="7" width="40" style="142" bestFit="1" customWidth="1"/>
    <col min="8" max="16384" width="4" style="142"/>
  </cols>
  <sheetData>
    <row r="1" spans="1:7" ht="16.5"/>
    <row r="2" spans="1:7" ht="16.5">
      <c r="C2" s="333" t="s">
        <v>34</v>
      </c>
      <c r="D2" s="333"/>
      <c r="E2" s="333"/>
      <c r="F2" s="333"/>
      <c r="G2" s="333"/>
    </row>
    <row r="3" spans="1:7" s="143" customFormat="1">
      <c r="C3" s="334" t="s">
        <v>35</v>
      </c>
      <c r="D3" s="334"/>
      <c r="E3" s="334"/>
      <c r="F3" s="334"/>
      <c r="G3" s="334"/>
    </row>
    <row r="4" spans="1:7" ht="12.75" customHeight="1">
      <c r="C4" s="335" t="s">
        <v>36</v>
      </c>
      <c r="D4" s="335"/>
      <c r="E4" s="335"/>
      <c r="F4" s="335"/>
      <c r="G4" s="335"/>
    </row>
    <row r="5" spans="1:7" ht="12.75" customHeight="1">
      <c r="C5" s="336" t="s">
        <v>37</v>
      </c>
      <c r="D5" s="336"/>
      <c r="E5" s="336"/>
      <c r="F5" s="336"/>
      <c r="G5" s="336"/>
    </row>
    <row r="6" spans="1:7" ht="12.75" customHeight="1">
      <c r="C6" s="336" t="s">
        <v>38</v>
      </c>
      <c r="D6" s="336"/>
      <c r="E6" s="336"/>
      <c r="F6" s="336"/>
      <c r="G6" s="336"/>
    </row>
    <row r="7" spans="1:7" ht="12.75" customHeight="1">
      <c r="C7" s="337" t="s">
        <v>39</v>
      </c>
      <c r="D7" s="337"/>
      <c r="E7" s="337"/>
      <c r="F7" s="337"/>
      <c r="G7" s="337"/>
    </row>
    <row r="8" spans="1:7" ht="16.5">
      <c r="C8" s="4"/>
      <c r="D8" s="144"/>
      <c r="E8" s="144"/>
      <c r="F8" s="4"/>
      <c r="G8" s="4"/>
    </row>
    <row r="9" spans="1:7" ht="16.5">
      <c r="C9" s="145" t="s">
        <v>40</v>
      </c>
      <c r="D9" s="146"/>
      <c r="E9" s="147" t="s">
        <v>41</v>
      </c>
      <c r="F9" s="146"/>
      <c r="G9" s="148" t="s">
        <v>15</v>
      </c>
    </row>
    <row r="10" spans="1:7" ht="16.5">
      <c r="C10" s="4"/>
      <c r="D10" s="144"/>
      <c r="E10" s="144"/>
      <c r="F10" s="4"/>
      <c r="G10" s="4"/>
    </row>
    <row r="11" spans="1:7" s="143" customFormat="1">
      <c r="B11" s="149"/>
      <c r="C11" s="150" t="s">
        <v>42</v>
      </c>
      <c r="E11" s="151"/>
    </row>
    <row r="12" spans="1:7" ht="20.25" thickBot="1">
      <c r="A12" s="152"/>
      <c r="B12" s="152"/>
      <c r="C12" s="153" t="s">
        <v>43</v>
      </c>
      <c r="D12" s="154"/>
      <c r="E12" s="155" t="s">
        <v>44</v>
      </c>
      <c r="F12" s="154"/>
      <c r="G12" s="156" t="s">
        <v>45</v>
      </c>
    </row>
    <row r="13" spans="1:7" ht="17.25" thickBot="1">
      <c r="B13" s="157"/>
      <c r="C13" s="158" t="s">
        <v>32</v>
      </c>
      <c r="D13" s="159"/>
      <c r="E13" s="160"/>
      <c r="F13" s="159"/>
      <c r="G13" s="160"/>
    </row>
    <row r="14" spans="1:7" ht="16.5">
      <c r="A14" s="161"/>
      <c r="B14" s="161" t="s">
        <v>32</v>
      </c>
      <c r="C14" s="162" t="s">
        <v>46</v>
      </c>
      <c r="D14" s="97"/>
      <c r="E14" s="163" t="s">
        <v>47</v>
      </c>
      <c r="F14" s="97"/>
      <c r="G14" s="164"/>
    </row>
    <row r="15" spans="1:7" ht="16.5">
      <c r="A15" s="161"/>
      <c r="B15" s="161" t="s">
        <v>32</v>
      </c>
      <c r="C15" s="162" t="s">
        <v>48</v>
      </c>
      <c r="D15" s="97"/>
      <c r="E15" s="165" t="str">
        <f>IFERROR(VLOOKUP($E$14,[1]!Table1_Country_codes_and_currencies[#Data],3,FALSE),"")</f>
        <v/>
      </c>
      <c r="F15" s="97"/>
      <c r="G15" s="164"/>
    </row>
    <row r="16" spans="1:7" ht="16.5">
      <c r="B16" s="161" t="s">
        <v>32</v>
      </c>
      <c r="C16" s="162" t="s">
        <v>49</v>
      </c>
      <c r="D16" s="97"/>
      <c r="E16" s="165" t="str">
        <f>IFERROR(VLOOKUP($E$14,[1]!Table1_Country_codes_and_currencies[#Data],7,FALSE),"")</f>
        <v/>
      </c>
      <c r="F16" s="97"/>
      <c r="G16" s="164"/>
    </row>
    <row r="17" spans="1:7" ht="17.25" thickBot="1">
      <c r="B17" s="161" t="s">
        <v>32</v>
      </c>
      <c r="C17" s="166" t="s">
        <v>50</v>
      </c>
      <c r="D17" s="109"/>
      <c r="E17" s="110" t="str">
        <f>IFERROR(VLOOKUP($E$14,[1]!Table1_Country_codes_and_currencies[#Data],5,FALSE),"")</f>
        <v/>
      </c>
      <c r="F17" s="109"/>
      <c r="G17" s="167"/>
    </row>
    <row r="18" spans="1:7" ht="17.25" thickBot="1">
      <c r="B18" s="157"/>
      <c r="C18" s="158" t="s">
        <v>51</v>
      </c>
      <c r="D18" s="159"/>
      <c r="E18" s="160"/>
      <c r="F18" s="159"/>
      <c r="G18" s="160"/>
    </row>
    <row r="19" spans="1:7" ht="16.5">
      <c r="A19" s="161"/>
      <c r="B19" s="161" t="s">
        <v>51</v>
      </c>
      <c r="C19" s="162" t="s">
        <v>52</v>
      </c>
      <c r="D19" s="97"/>
      <c r="E19" s="168">
        <v>43739</v>
      </c>
      <c r="F19" s="97"/>
      <c r="G19" s="164"/>
    </row>
    <row r="20" spans="1:7" ht="17.25" thickBot="1">
      <c r="A20" s="161"/>
      <c r="B20" s="161" t="s">
        <v>51</v>
      </c>
      <c r="C20" s="166" t="s">
        <v>53</v>
      </c>
      <c r="D20" s="109"/>
      <c r="E20" s="168">
        <v>44104</v>
      </c>
      <c r="F20" s="109"/>
      <c r="G20" s="167"/>
    </row>
    <row r="21" spans="1:7" ht="17.25" thickBot="1">
      <c r="B21" s="157"/>
      <c r="C21" s="158" t="s">
        <v>54</v>
      </c>
      <c r="D21" s="159"/>
      <c r="E21" s="169"/>
      <c r="F21" s="159"/>
      <c r="G21" s="160"/>
    </row>
    <row r="22" spans="1:7" ht="16.5">
      <c r="B22" s="161" t="s">
        <v>54</v>
      </c>
      <c r="C22" s="170" t="s">
        <v>55</v>
      </c>
      <c r="D22" s="97"/>
      <c r="E22" s="163" t="s">
        <v>56</v>
      </c>
      <c r="F22" s="97"/>
      <c r="G22" s="164"/>
    </row>
    <row r="23" spans="1:7" ht="16.5">
      <c r="A23" s="161"/>
      <c r="B23" s="161" t="s">
        <v>54</v>
      </c>
      <c r="C23" s="162" t="s">
        <v>57</v>
      </c>
      <c r="D23" s="97"/>
      <c r="E23" s="171" t="s">
        <v>58</v>
      </c>
      <c r="F23" s="97"/>
      <c r="G23" s="164"/>
    </row>
    <row r="24" spans="1:7" ht="16.5">
      <c r="B24" s="161" t="s">
        <v>54</v>
      </c>
      <c r="C24" s="162" t="s">
        <v>59</v>
      </c>
      <c r="D24" s="97"/>
      <c r="E24" s="172" t="s">
        <v>60</v>
      </c>
      <c r="F24" s="97"/>
      <c r="G24" s="164"/>
    </row>
    <row r="25" spans="1:7" ht="16.5">
      <c r="A25" s="161"/>
      <c r="B25" s="161" t="s">
        <v>54</v>
      </c>
      <c r="C25" s="162" t="s">
        <v>61</v>
      </c>
      <c r="D25" s="97"/>
      <c r="E25" s="173" t="s">
        <v>60</v>
      </c>
      <c r="F25" s="97"/>
      <c r="G25" s="164"/>
    </row>
    <row r="26" spans="1:7" ht="16.5">
      <c r="B26" s="161" t="s">
        <v>54</v>
      </c>
      <c r="C26" s="174" t="s">
        <v>62</v>
      </c>
      <c r="D26" s="175"/>
      <c r="E26" s="171" t="s">
        <v>63</v>
      </c>
      <c r="F26" s="175"/>
      <c r="G26" s="176"/>
    </row>
    <row r="27" spans="1:7" ht="16.5">
      <c r="B27" s="161" t="s">
        <v>54</v>
      </c>
      <c r="C27" s="162" t="s">
        <v>64</v>
      </c>
      <c r="D27" s="97"/>
      <c r="E27" s="172"/>
      <c r="F27" s="97"/>
      <c r="G27" s="177"/>
    </row>
    <row r="28" spans="1:7" ht="16.5">
      <c r="A28" s="161"/>
      <c r="B28" s="161" t="s">
        <v>54</v>
      </c>
      <c r="C28" s="162" t="s">
        <v>65</v>
      </c>
      <c r="D28" s="97"/>
      <c r="E28" s="173"/>
      <c r="F28" s="97"/>
      <c r="G28" s="177"/>
    </row>
    <row r="29" spans="1:7" ht="16.5">
      <c r="B29" s="161" t="s">
        <v>54</v>
      </c>
      <c r="C29" s="174" t="s">
        <v>66</v>
      </c>
      <c r="D29" s="175"/>
      <c r="E29" s="171" t="s">
        <v>63</v>
      </c>
      <c r="F29" s="178"/>
      <c r="G29" s="179"/>
    </row>
    <row r="30" spans="1:7" ht="16.5">
      <c r="A30" s="161"/>
      <c r="B30" s="161" t="s">
        <v>54</v>
      </c>
      <c r="C30" s="162" t="s">
        <v>67</v>
      </c>
      <c r="D30" s="97"/>
      <c r="E30" s="172"/>
      <c r="F30" s="97"/>
      <c r="G30" s="164"/>
    </row>
    <row r="31" spans="1:7" ht="17.25" thickBot="1">
      <c r="A31" s="161"/>
      <c r="B31" s="161" t="s">
        <v>54</v>
      </c>
      <c r="C31" s="162" t="s">
        <v>68</v>
      </c>
      <c r="D31" s="111"/>
      <c r="E31" s="180" t="str">
        <f>IF(OR($E$29=[1]Lists!$I$4,$E$29=[1]Lists!$I$5),"&lt;URL&gt;","")</f>
        <v/>
      </c>
      <c r="F31" s="109"/>
      <c r="G31" s="181"/>
    </row>
    <row r="32" spans="1:7" ht="15.95" customHeight="1" thickBot="1">
      <c r="C32" s="182" t="s">
        <v>69</v>
      </c>
      <c r="D32" s="183"/>
      <c r="E32" s="184"/>
      <c r="F32" s="185"/>
      <c r="G32" s="186"/>
    </row>
    <row r="33" spans="1:7" ht="16.5">
      <c r="A33" s="161"/>
      <c r="B33" s="187"/>
      <c r="C33" s="188" t="s">
        <v>70</v>
      </c>
      <c r="D33" s="97"/>
      <c r="E33" s="189" t="s">
        <v>71</v>
      </c>
      <c r="F33" s="4"/>
      <c r="G33" s="190" t="str">
        <f>IF(OR($E$29=[1]Lists!$I$4,$E$29=[1]Lists!$I$5),"&lt;URL&gt;","")</f>
        <v/>
      </c>
    </row>
    <row r="34" spans="1:7" ht="17.25" thickBot="1">
      <c r="B34" s="161" t="s">
        <v>72</v>
      </c>
      <c r="C34" s="191" t="s">
        <v>73</v>
      </c>
      <c r="D34" s="109"/>
      <c r="E34" s="192" t="s">
        <v>74</v>
      </c>
      <c r="F34" s="159"/>
      <c r="G34" s="193"/>
    </row>
    <row r="35" spans="1:7" ht="18" customHeight="1" thickBot="1">
      <c r="A35" s="161"/>
      <c r="B35" s="161" t="s">
        <v>72</v>
      </c>
      <c r="C35" s="158" t="s">
        <v>72</v>
      </c>
      <c r="D35" s="159"/>
      <c r="E35" s="185"/>
      <c r="F35" s="159"/>
      <c r="G35" s="185"/>
    </row>
    <row r="36" spans="1:7" ht="15.75" customHeight="1">
      <c r="B36" s="161" t="s">
        <v>72</v>
      </c>
      <c r="C36" s="194" t="s">
        <v>75</v>
      </c>
      <c r="D36" s="97"/>
      <c r="E36" s="165"/>
      <c r="F36" s="97"/>
      <c r="G36" s="97"/>
    </row>
    <row r="37" spans="1:7" ht="16.5" customHeight="1">
      <c r="A37" s="161"/>
      <c r="B37" s="161" t="s">
        <v>72</v>
      </c>
      <c r="C37" s="195" t="s">
        <v>76</v>
      </c>
      <c r="D37" s="97"/>
      <c r="E37" s="171" t="s">
        <v>56</v>
      </c>
      <c r="F37" s="97"/>
      <c r="G37" s="177"/>
    </row>
    <row r="38" spans="1:7" ht="16.5" customHeight="1">
      <c r="A38" s="161"/>
      <c r="B38" s="161" t="s">
        <v>72</v>
      </c>
      <c r="C38" s="195" t="s">
        <v>77</v>
      </c>
      <c r="D38" s="97"/>
      <c r="E38" s="171" t="s">
        <v>56</v>
      </c>
      <c r="F38" s="97"/>
      <c r="G38" s="177"/>
    </row>
    <row r="39" spans="1:7" ht="15.75" customHeight="1">
      <c r="B39" s="161" t="s">
        <v>72</v>
      </c>
      <c r="C39" s="195" t="s">
        <v>78</v>
      </c>
      <c r="D39" s="97"/>
      <c r="E39" s="171" t="s">
        <v>56</v>
      </c>
      <c r="F39" s="97"/>
      <c r="G39" s="177"/>
    </row>
    <row r="40" spans="1:7" ht="18" customHeight="1">
      <c r="B40" s="161" t="s">
        <v>72</v>
      </c>
      <c r="C40" s="195" t="s">
        <v>79</v>
      </c>
      <c r="D40" s="97"/>
      <c r="E40" s="171" t="s">
        <v>74</v>
      </c>
      <c r="F40" s="97"/>
      <c r="G40" s="177"/>
    </row>
    <row r="41" spans="1:7" ht="16.5">
      <c r="B41" s="161" t="s">
        <v>72</v>
      </c>
      <c r="C41" s="196" t="s">
        <v>80</v>
      </c>
      <c r="D41" s="97"/>
      <c r="E41" s="171"/>
      <c r="F41" s="97"/>
      <c r="G41" s="177"/>
    </row>
    <row r="42" spans="1:7" ht="16.5">
      <c r="B42" s="161" t="s">
        <v>72</v>
      </c>
      <c r="C42" s="195" t="s">
        <v>81</v>
      </c>
      <c r="D42" s="97"/>
      <c r="E42" s="171">
        <v>3</v>
      </c>
      <c r="F42" s="97"/>
      <c r="G42" s="177"/>
    </row>
    <row r="43" spans="1:7" ht="16.5">
      <c r="B43" s="161" t="s">
        <v>72</v>
      </c>
      <c r="C43" s="195" t="s">
        <v>82</v>
      </c>
      <c r="D43" s="197"/>
      <c r="E43" s="171">
        <v>50</v>
      </c>
      <c r="F43" s="97"/>
      <c r="G43" s="198"/>
    </row>
    <row r="44" spans="1:7" ht="16.5">
      <c r="B44" s="161" t="s">
        <v>72</v>
      </c>
      <c r="C44" s="199" t="s">
        <v>83</v>
      </c>
      <c r="D44" s="97"/>
      <c r="E44" s="200" t="s">
        <v>84</v>
      </c>
      <c r="F44" s="175"/>
      <c r="G44" s="177"/>
    </row>
    <row r="45" spans="1:7" ht="16.5">
      <c r="B45" s="161" t="s">
        <v>72</v>
      </c>
      <c r="C45" s="201" t="s">
        <v>85</v>
      </c>
      <c r="D45" s="97"/>
      <c r="E45" s="202" t="s">
        <v>60</v>
      </c>
      <c r="F45" s="97"/>
      <c r="G45" s="177"/>
    </row>
    <row r="46" spans="1:7" ht="17.25" thickBot="1">
      <c r="B46" s="161" t="s">
        <v>72</v>
      </c>
      <c r="C46" s="203" t="s">
        <v>86</v>
      </c>
      <c r="D46" s="109"/>
      <c r="E46" s="204" t="s">
        <v>87</v>
      </c>
      <c r="F46" s="109"/>
      <c r="G46" s="205"/>
    </row>
    <row r="47" spans="1:7" s="152" customFormat="1" ht="17.25" thickBot="1">
      <c r="A47" s="142"/>
      <c r="B47" s="161" t="s">
        <v>72</v>
      </c>
      <c r="C47" s="206" t="s">
        <v>88</v>
      </c>
      <c r="D47" s="109"/>
      <c r="E47" s="207"/>
      <c r="F47" s="109"/>
      <c r="G47" s="205"/>
    </row>
    <row r="48" spans="1:7" ht="15.75" customHeight="1">
      <c r="B48" s="161" t="s">
        <v>72</v>
      </c>
      <c r="C48" s="195" t="s">
        <v>89</v>
      </c>
      <c r="D48" s="97"/>
      <c r="E48" s="171" t="s">
        <v>56</v>
      </c>
      <c r="F48" s="97"/>
      <c r="G48" s="177"/>
    </row>
    <row r="49" spans="1:7" s="161" customFormat="1" ht="16.5">
      <c r="A49" s="142"/>
      <c r="C49" s="195" t="s">
        <v>90</v>
      </c>
      <c r="D49" s="97"/>
      <c r="E49" s="171" t="s">
        <v>56</v>
      </c>
      <c r="F49" s="97"/>
      <c r="G49" s="177"/>
    </row>
    <row r="50" spans="1:7" s="161" customFormat="1" ht="15.75" customHeight="1">
      <c r="A50" s="142"/>
      <c r="C50" s="195" t="s">
        <v>91</v>
      </c>
      <c r="D50" s="97"/>
      <c r="E50" s="171" t="s">
        <v>56</v>
      </c>
      <c r="F50" s="97"/>
      <c r="G50" s="177"/>
    </row>
    <row r="51" spans="1:7" ht="17.25" thickBot="1">
      <c r="B51" s="161"/>
      <c r="C51" s="208" t="s">
        <v>92</v>
      </c>
      <c r="D51" s="109"/>
      <c r="E51" s="171" t="s">
        <v>56</v>
      </c>
      <c r="F51" s="109"/>
      <c r="G51" s="205"/>
    </row>
    <row r="52" spans="1:7" ht="17.25" thickBot="1">
      <c r="B52" s="161" t="s">
        <v>93</v>
      </c>
      <c r="C52" s="209" t="s">
        <v>94</v>
      </c>
      <c r="D52" s="210"/>
      <c r="E52" s="211"/>
      <c r="F52" s="210"/>
      <c r="G52" s="210"/>
    </row>
    <row r="53" spans="1:7" ht="16.5">
      <c r="B53" s="161" t="s">
        <v>93</v>
      </c>
      <c r="C53" s="162" t="s">
        <v>95</v>
      </c>
      <c r="D53" s="97"/>
      <c r="E53" s="163" t="s">
        <v>96</v>
      </c>
      <c r="F53" s="97"/>
      <c r="G53" s="164"/>
    </row>
    <row r="54" spans="1:7" s="161" customFormat="1" ht="16.5">
      <c r="A54" s="142"/>
      <c r="B54" s="142"/>
      <c r="C54" s="162" t="s">
        <v>97</v>
      </c>
      <c r="D54" s="97"/>
      <c r="E54" s="163" t="s">
        <v>96</v>
      </c>
      <c r="F54" s="97"/>
      <c r="G54" s="164"/>
    </row>
    <row r="55" spans="1:7" s="161" customFormat="1" ht="16.5">
      <c r="A55" s="142"/>
      <c r="B55" s="142"/>
      <c r="C55" s="162" t="s">
        <v>98</v>
      </c>
      <c r="D55" s="97"/>
      <c r="E55" s="163" t="s">
        <v>96</v>
      </c>
      <c r="F55" s="97"/>
      <c r="G55" s="164"/>
    </row>
    <row r="56" spans="1:7" ht="15" customHeight="1" thickBot="1">
      <c r="C56" s="108"/>
      <c r="D56" s="109"/>
      <c r="E56" s="110"/>
      <c r="F56" s="109"/>
      <c r="G56" s="111"/>
    </row>
    <row r="57" spans="1:7" ht="17.25" thickBot="1">
      <c r="C57" s="338"/>
      <c r="D57" s="338"/>
      <c r="E57" s="338"/>
      <c r="F57" s="338"/>
      <c r="G57" s="338"/>
    </row>
    <row r="58" spans="1:7" s="161" customFormat="1" ht="17.25" thickBot="1">
      <c r="A58" s="4"/>
      <c r="B58" s="4"/>
      <c r="C58" s="339"/>
      <c r="D58" s="340"/>
      <c r="E58" s="340"/>
      <c r="F58" s="340"/>
      <c r="G58" s="341"/>
    </row>
    <row r="59" spans="1:7" ht="17.25" thickBot="1">
      <c r="A59" s="4"/>
      <c r="B59" s="4"/>
      <c r="C59" s="339"/>
      <c r="D59" s="340"/>
      <c r="E59" s="340"/>
      <c r="F59" s="340"/>
      <c r="G59" s="341"/>
    </row>
    <row r="60" spans="1:7" ht="17.25" thickBot="1">
      <c r="A60" s="4"/>
      <c r="B60" s="4"/>
      <c r="C60" s="342"/>
      <c r="D60" s="342"/>
      <c r="E60" s="342"/>
      <c r="F60" s="342"/>
      <c r="G60" s="342"/>
    </row>
    <row r="61" spans="1:7" ht="16.5">
      <c r="A61" s="4"/>
      <c r="B61" s="4"/>
      <c r="C61" s="343" t="s">
        <v>30</v>
      </c>
      <c r="D61" s="343"/>
      <c r="E61" s="343"/>
      <c r="F61" s="343"/>
      <c r="G61" s="343"/>
    </row>
    <row r="62" spans="1:7" s="161" customFormat="1" ht="16.5">
      <c r="A62" s="4"/>
      <c r="B62" s="4"/>
      <c r="C62" s="329" t="s">
        <v>31</v>
      </c>
      <c r="D62" s="329"/>
      <c r="E62" s="329"/>
      <c r="F62" s="329"/>
      <c r="G62" s="329"/>
    </row>
    <row r="63" spans="1:7" s="4" customFormat="1" ht="15.75">
      <c r="B63" s="97" t="s">
        <v>32</v>
      </c>
      <c r="C63" s="345" t="s">
        <v>33</v>
      </c>
      <c r="D63" s="345"/>
      <c r="E63" s="345"/>
      <c r="F63" s="345"/>
      <c r="G63" s="345"/>
    </row>
    <row r="64" spans="1:7" s="4" customFormat="1" ht="16.5">
      <c r="A64" s="142"/>
      <c r="B64" s="142"/>
      <c r="C64" s="212"/>
      <c r="D64" s="161"/>
      <c r="E64" s="212"/>
      <c r="F64" s="161"/>
      <c r="G64" s="161"/>
    </row>
    <row r="65" spans="1:7" s="4" customFormat="1" ht="16.5">
      <c r="A65" s="142"/>
      <c r="B65" s="142"/>
      <c r="C65" s="213"/>
      <c r="D65" s="213"/>
      <c r="E65" s="213"/>
      <c r="F65" s="213"/>
      <c r="G65" s="142"/>
    </row>
    <row r="66" spans="1:7" s="4" customFormat="1" ht="18.75" customHeight="1">
      <c r="A66" s="142"/>
      <c r="B66" s="142"/>
      <c r="C66" s="142"/>
      <c r="D66" s="142"/>
      <c r="E66" s="142"/>
      <c r="F66" s="142"/>
      <c r="G66" s="142"/>
    </row>
    <row r="67" spans="1:7" s="4" customFormat="1" ht="16.5">
      <c r="A67" s="142"/>
      <c r="B67" s="142"/>
      <c r="C67" s="346"/>
      <c r="D67" s="346"/>
      <c r="E67" s="346"/>
      <c r="F67" s="346"/>
      <c r="G67" s="346"/>
    </row>
    <row r="68" spans="1:7" s="4" customFormat="1" ht="16.5">
      <c r="A68" s="142"/>
      <c r="B68" s="142"/>
      <c r="C68" s="346"/>
      <c r="D68" s="346"/>
      <c r="E68" s="346"/>
      <c r="F68" s="346"/>
      <c r="G68" s="346"/>
    </row>
    <row r="69" spans="1:7" ht="16.5">
      <c r="C69" s="346"/>
      <c r="D69" s="346"/>
      <c r="E69" s="346"/>
      <c r="F69" s="346"/>
      <c r="G69" s="346"/>
    </row>
    <row r="70" spans="1:7" ht="15" customHeight="1">
      <c r="C70" s="346"/>
      <c r="D70" s="346"/>
      <c r="E70" s="346"/>
      <c r="F70" s="346"/>
      <c r="G70" s="346"/>
    </row>
    <row r="71" spans="1:7" ht="15" customHeight="1">
      <c r="C71" s="213"/>
      <c r="D71" s="213"/>
      <c r="E71" s="213"/>
      <c r="F71" s="213"/>
    </row>
    <row r="72" spans="1:7" ht="16.5">
      <c r="C72" s="344"/>
      <c r="D72" s="344"/>
      <c r="E72" s="344"/>
    </row>
    <row r="73" spans="1:7" ht="16.5">
      <c r="C73" s="344"/>
      <c r="D73" s="344"/>
      <c r="E73" s="344"/>
    </row>
    <row r="74" spans="1:7" ht="18.75" customHeight="1"/>
    <row r="75" spans="1:7" ht="16.5"/>
    <row r="76" spans="1:7" ht="16.5"/>
    <row r="77" spans="1:7" ht="16.5"/>
    <row r="78" spans="1:7" ht="16.5"/>
    <row r="79" spans="1:7" ht="16.5"/>
    <row r="80" spans="1:7" ht="16.5"/>
    <row r="81" ht="16.5"/>
    <row r="82" ht="16.5"/>
    <row r="83" ht="16.5"/>
    <row r="84" ht="16.5"/>
    <row r="85" ht="16.5"/>
    <row r="86" ht="16.5"/>
    <row r="87" ht="16.5"/>
    <row r="88" ht="16.5"/>
    <row r="89" ht="16.5"/>
    <row r="90" ht="16.5"/>
    <row r="91" ht="16.5"/>
    <row r="92" ht="16.5"/>
    <row r="93" ht="16.5"/>
    <row r="94" ht="16.5"/>
    <row r="95" ht="16.5"/>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hyperlinks>
    <hyperlink ref="C44" r:id="rId1" display="Reporting currency (ISO-4217)" xr:uid="{65BE80BA-7A41-BD4F-B703-0ED9302D5191}"/>
    <hyperlink ref="C47" r:id="rId2" location="r4-7" xr:uid="{7A359257-999D-C84E-AC34-C298DA2FA2BF}"/>
    <hyperlink ref="C32" r:id="rId3" location="r7-2" display="Public debate (Requirement 7.1)" xr:uid="{4F484D37-0FB4-6142-9208-D8B82B503418}"/>
  </hyperlinks>
  <pageMargins left="0.25" right="0.25" top="0.75" bottom="0.75" header="0.3" footer="0.3"/>
  <pageSetup paperSize="8" fitToHeight="0" orientation="landscape" horizontalDpi="2400" verticalDpi="2400"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601C-ED06-7D40-B523-FCA35A63C375}">
  <sheetPr codeName="Sheet20"/>
  <dimension ref="A1:S14"/>
  <sheetViews>
    <sheetView topLeftCell="A3" zoomScaleNormal="100" workbookViewId="0">
      <selection activeCell="D3" sqref="D3"/>
    </sheetView>
  </sheetViews>
  <sheetFormatPr defaultColWidth="10.5" defaultRowHeight="16.5"/>
  <cols>
    <col min="1" max="1" width="14.875" style="247" customWidth="1"/>
    <col min="2" max="2" width="48" style="247" customWidth="1"/>
    <col min="3" max="3" width="3" style="247" customWidth="1"/>
    <col min="4" max="4" width="30.375" style="247" customWidth="1"/>
    <col min="5" max="5" width="3" style="247" customWidth="1"/>
    <col min="6" max="6" width="30.375" style="247" customWidth="1"/>
    <col min="7" max="7" width="3" style="247" customWidth="1"/>
    <col min="8" max="8" width="30.37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719</v>
      </c>
    </row>
    <row r="3" spans="1:19" s="43" customFormat="1" ht="126">
      <c r="A3" s="290" t="s">
        <v>720</v>
      </c>
      <c r="B3" s="60" t="s">
        <v>721</v>
      </c>
      <c r="D3" s="10" t="s">
        <v>127</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722</v>
      </c>
      <c r="D7" s="10" t="s">
        <v>63</v>
      </c>
      <c r="F7" s="61"/>
      <c r="H7" s="61"/>
      <c r="J7" s="52" t="s">
        <v>723</v>
      </c>
      <c r="L7" s="42"/>
      <c r="M7" s="41"/>
      <c r="N7" s="42"/>
      <c r="O7" s="41"/>
      <c r="P7" s="42"/>
      <c r="Q7" s="41"/>
      <c r="R7" s="42"/>
    </row>
    <row r="8" spans="1:19" s="41" customFormat="1" ht="19.5">
      <c r="A8" s="59"/>
      <c r="B8" s="50"/>
      <c r="D8" s="50"/>
      <c r="F8" s="50"/>
      <c r="H8" s="50"/>
      <c r="J8" s="51"/>
      <c r="L8" s="51"/>
      <c r="N8" s="51"/>
      <c r="P8" s="51"/>
      <c r="R8" s="51"/>
    </row>
    <row r="9" spans="1:19" s="9" customFormat="1" ht="31.5">
      <c r="A9" s="14"/>
      <c r="B9" s="57" t="s">
        <v>724</v>
      </c>
      <c r="D9" s="10" t="s">
        <v>127</v>
      </c>
      <c r="F9" s="10" t="str">
        <f>IF(D9=[2]Lists!$K$4,"&lt; Input URL to data source &gt;",IF(D9=[2]Lists!$K$5,"&lt; Reference section in EITI Report or URL &gt;",IF(D9=[2]Lists!$K$6,"&lt; Reference evidence of non-applicability &gt;","")))</f>
        <v>&lt; Reference evidence of non-applicability &gt;</v>
      </c>
      <c r="G9" s="41"/>
      <c r="H9" s="10" t="str">
        <f>IF(F9=[2]Lists!$K$4,"&lt; Input URL to data source &gt;",IF(F9=[2]Lists!$K$5,"&lt; Reference section in EITI Report or URL &gt;",IF(F9=[2]Lists!$K$6,"&lt; Reference evidence of non-applicability &gt;","")))</f>
        <v/>
      </c>
      <c r="I9" s="41"/>
      <c r="J9" s="349"/>
      <c r="K9" s="41"/>
      <c r="L9" s="42"/>
      <c r="M9" s="41"/>
      <c r="N9" s="42"/>
      <c r="O9" s="41"/>
      <c r="P9" s="42"/>
      <c r="Q9" s="41"/>
      <c r="R9" s="42"/>
      <c r="S9" s="41"/>
    </row>
    <row r="10" spans="1:19" s="9" customFormat="1" ht="31.5">
      <c r="A10" s="14"/>
      <c r="B10" s="63" t="s">
        <v>725</v>
      </c>
      <c r="D10" s="10" t="s">
        <v>127</v>
      </c>
      <c r="F10" s="10" t="s">
        <v>127</v>
      </c>
      <c r="G10" s="43"/>
      <c r="H10" s="10" t="s">
        <v>127</v>
      </c>
      <c r="I10" s="43"/>
      <c r="J10" s="350"/>
      <c r="K10" s="43"/>
      <c r="L10" s="42"/>
      <c r="M10" s="43"/>
      <c r="N10" s="42"/>
      <c r="O10" s="43"/>
      <c r="P10" s="42"/>
      <c r="Q10" s="43"/>
      <c r="R10" s="42"/>
      <c r="S10" s="43"/>
    </row>
    <row r="11" spans="1:19" s="9" customFormat="1" ht="31.5">
      <c r="A11" s="14"/>
      <c r="B11" s="63" t="s">
        <v>726</v>
      </c>
      <c r="D11" s="10" t="s">
        <v>127</v>
      </c>
      <c r="F11" s="10"/>
      <c r="G11" s="43"/>
      <c r="H11" s="10"/>
      <c r="I11" s="43"/>
      <c r="J11" s="350"/>
      <c r="K11" s="43"/>
      <c r="L11" s="42"/>
      <c r="M11" s="43"/>
      <c r="N11" s="42"/>
      <c r="O11" s="43"/>
      <c r="P11" s="42"/>
      <c r="Q11" s="43"/>
      <c r="R11" s="42"/>
      <c r="S11" s="43"/>
    </row>
    <row r="12" spans="1:19" s="9" customFormat="1" ht="47.25">
      <c r="A12" s="14"/>
      <c r="B12" s="63" t="s">
        <v>727</v>
      </c>
      <c r="D12" s="10" t="s">
        <v>127</v>
      </c>
      <c r="F12" s="10"/>
      <c r="G12" s="43"/>
      <c r="H12" s="10"/>
      <c r="I12" s="43"/>
      <c r="J12" s="350"/>
      <c r="K12" s="43"/>
      <c r="L12" s="42"/>
      <c r="M12" s="43"/>
      <c r="N12" s="42"/>
      <c r="O12" s="43"/>
      <c r="P12" s="42"/>
      <c r="Q12" s="43"/>
      <c r="R12" s="42"/>
      <c r="S12" s="43"/>
    </row>
    <row r="13" spans="1:19" s="9" customFormat="1" ht="47.25">
      <c r="A13" s="14"/>
      <c r="B13" s="63" t="s">
        <v>728</v>
      </c>
      <c r="D13" s="10" t="s">
        <v>127</v>
      </c>
      <c r="F13" s="10"/>
      <c r="G13" s="43"/>
      <c r="H13" s="10"/>
      <c r="I13" s="43"/>
      <c r="J13" s="351"/>
      <c r="K13" s="43"/>
      <c r="L13" s="42"/>
      <c r="M13" s="43"/>
      <c r="N13" s="42"/>
      <c r="O13" s="43"/>
      <c r="P13" s="42"/>
      <c r="Q13" s="43"/>
      <c r="R13" s="42"/>
      <c r="S13" s="43"/>
    </row>
    <row r="14" spans="1:19" s="249" customFormat="1">
      <c r="A14" s="248"/>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4958-F41D-F144-8B2E-F47B83DA49D6}">
  <sheetPr codeName="Sheet21"/>
  <dimension ref="A1:S12"/>
  <sheetViews>
    <sheetView zoomScaleNormal="100" workbookViewId="0">
      <selection activeCell="D4" sqref="D4"/>
    </sheetView>
  </sheetViews>
  <sheetFormatPr defaultColWidth="10.5" defaultRowHeight="16.5"/>
  <cols>
    <col min="1" max="1" width="17.875" style="247" customWidth="1"/>
    <col min="2" max="2" width="44" style="247" customWidth="1"/>
    <col min="3" max="3" width="3" style="247" customWidth="1"/>
    <col min="4" max="4" width="25.875" style="247" customWidth="1"/>
    <col min="5" max="5" width="3" style="247" customWidth="1"/>
    <col min="6" max="6" width="25.875" style="247" customWidth="1"/>
    <col min="7" max="7" width="3" style="247" customWidth="1"/>
    <col min="8" max="8" width="25.87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729</v>
      </c>
    </row>
    <row r="3" spans="1:19" s="43" customFormat="1" ht="157.5">
      <c r="A3" s="290" t="s">
        <v>730</v>
      </c>
      <c r="B3" s="60" t="s">
        <v>731</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1" customFormat="1" ht="63">
      <c r="A7" s="59"/>
      <c r="B7" s="79" t="s">
        <v>732</v>
      </c>
      <c r="D7" s="10" t="s">
        <v>137</v>
      </c>
      <c r="F7" s="10" t="str">
        <f>IF(D7=[2]Lists!$K$4,"&lt; Input URL to data source &gt;",IF(D7=[2]Lists!$K$5,"&lt; Reference section in EITI Report or URL &gt;",IF(D7=[2]Lists!$K$6,"&lt; Reference evidence of non-applicability &gt;","")))</f>
        <v/>
      </c>
      <c r="H7" s="10" t="s">
        <v>733</v>
      </c>
      <c r="J7" s="349"/>
      <c r="L7" s="42"/>
      <c r="N7" s="42"/>
      <c r="P7" s="42"/>
      <c r="R7" s="42"/>
    </row>
    <row r="8" spans="1:19" s="41" customFormat="1" ht="47.25">
      <c r="A8" s="59"/>
      <c r="B8" s="57" t="s">
        <v>734</v>
      </c>
      <c r="D8" s="10" t="s">
        <v>137</v>
      </c>
      <c r="F8" s="10" t="str">
        <f>IF(D8=[2]Lists!$K$4,"&lt; Input URL to data source &gt;",IF(D8=[2]Lists!$K$5,"&lt; Reference section in EITI Report or URL &gt;",IF(D8=[2]Lists!$K$6,"&lt; Reference evidence of non-applicability &gt;","")))</f>
        <v/>
      </c>
      <c r="H8" s="10" t="s">
        <v>735</v>
      </c>
      <c r="J8" s="350"/>
      <c r="L8" s="42"/>
      <c r="N8" s="42"/>
      <c r="P8" s="42"/>
      <c r="R8" s="42"/>
    </row>
    <row r="9" spans="1:19" s="41" customFormat="1" ht="47.25">
      <c r="A9" s="59"/>
      <c r="B9" s="57" t="s">
        <v>736</v>
      </c>
      <c r="D9" s="10" t="s">
        <v>137</v>
      </c>
      <c r="F9" s="10" t="str">
        <f>IF(D9=[2]Lists!$K$4,"&lt; Input URL to data source &gt;",IF(D9=[2]Lists!$K$5,"&lt; Reference section in EITI Report or URL &gt;",IF(D9=[2]Lists!$K$6,"&lt; Reference evidence of non-applicability &gt;","")))</f>
        <v/>
      </c>
      <c r="H9" s="10" t="s">
        <v>735</v>
      </c>
      <c r="J9" s="350"/>
      <c r="L9" s="42"/>
      <c r="N9" s="42"/>
      <c r="P9" s="42"/>
      <c r="R9" s="42"/>
    </row>
    <row r="10" spans="1:19" s="41" customFormat="1" ht="47.25">
      <c r="A10" s="59"/>
      <c r="B10" s="57" t="s">
        <v>737</v>
      </c>
      <c r="D10" s="10" t="s">
        <v>137</v>
      </c>
      <c r="F10" s="10" t="str">
        <f>IF(D10=[2]Lists!$K$4,"&lt; Input URL to data source &gt;",IF(D10=[2]Lists!$K$5,"&lt; Reference section in EITI Report or URL &gt;",IF(D10=[2]Lists!$K$6,"&lt; Reference evidence of non-applicability &gt;","")))</f>
        <v/>
      </c>
      <c r="H10" s="10" t="s">
        <v>735</v>
      </c>
      <c r="J10" s="350"/>
      <c r="L10" s="42"/>
      <c r="N10" s="42"/>
      <c r="P10" s="42"/>
      <c r="R10" s="42"/>
    </row>
    <row r="11" spans="1:19" s="41" customFormat="1" ht="31.5">
      <c r="A11" s="59"/>
      <c r="B11" s="57" t="s">
        <v>738</v>
      </c>
      <c r="D11" s="10" t="s">
        <v>137</v>
      </c>
      <c r="F11" s="10" t="str">
        <f>IF(D11=[2]Lists!$K$4,"&lt; Input URL to data source &gt;",IF(D11=[2]Lists!$K$5,"&lt; Reference section in EITI Report or URL &gt;",IF(D11=[2]Lists!$K$6,"&lt; Reference evidence of non-applicability &gt;","")))</f>
        <v/>
      </c>
      <c r="H11" s="10" t="s">
        <v>739</v>
      </c>
      <c r="J11" s="351"/>
      <c r="L11" s="42"/>
      <c r="N11" s="42"/>
      <c r="P11" s="42"/>
      <c r="R11" s="42"/>
    </row>
    <row r="12" spans="1:19" s="249" customFormat="1" ht="31.5">
      <c r="A12" s="248"/>
      <c r="B12" s="79" t="s">
        <v>740</v>
      </c>
      <c r="D12" s="258">
        <v>1</v>
      </c>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FF2C-68AF-534D-BA8F-3B07235A08DB}">
  <sheetPr codeName="Sheet22"/>
  <dimension ref="A1:S10"/>
  <sheetViews>
    <sheetView zoomScaleNormal="100" workbookViewId="0">
      <selection activeCell="D8" sqref="D8"/>
    </sheetView>
  </sheetViews>
  <sheetFormatPr defaultColWidth="10.5" defaultRowHeight="16.5"/>
  <cols>
    <col min="1" max="1" width="17.5" style="247" customWidth="1"/>
    <col min="2" max="2" width="38" style="247" customWidth="1"/>
    <col min="3" max="3" width="3.375" style="247" customWidth="1"/>
    <col min="4" max="4" width="26" style="247" customWidth="1"/>
    <col min="5" max="5" width="3.375" style="247" customWidth="1"/>
    <col min="6" max="6" width="26" style="247" customWidth="1"/>
    <col min="7" max="7" width="3.375" style="247" customWidth="1"/>
    <col min="8" max="8" width="26"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741</v>
      </c>
    </row>
    <row r="3" spans="1:19" s="43" customFormat="1" ht="110.25">
      <c r="A3" s="290" t="s">
        <v>742</v>
      </c>
      <c r="B3" s="60" t="s">
        <v>743</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31.5">
      <c r="A7" s="14"/>
      <c r="B7" s="79" t="s">
        <v>744</v>
      </c>
      <c r="D7" s="10">
        <v>2</v>
      </c>
      <c r="E7" s="81"/>
      <c r="F7" s="10" t="str">
        <f>IF(D7=[2]Lists!$K$4,"&lt; Input URL to data source &gt;",IF(D7=[2]Lists!$K$5,"&lt; Reference section in EITI Report or URL &gt;",IF(D7=[2]Lists!$K$6,"&lt; Reference evidence of non-applicability &gt;","")))</f>
        <v/>
      </c>
      <c r="G7" s="41"/>
      <c r="H7" s="10"/>
      <c r="I7" s="41"/>
      <c r="J7" s="349"/>
      <c r="K7" s="41"/>
      <c r="L7" s="42"/>
      <c r="M7" s="41"/>
      <c r="N7" s="42"/>
      <c r="O7" s="41"/>
      <c r="P7" s="42"/>
      <c r="Q7" s="41"/>
      <c r="R7" s="42"/>
      <c r="S7" s="41"/>
    </row>
    <row r="8" spans="1:19" s="81" customFormat="1" ht="31.5">
      <c r="A8" s="80"/>
      <c r="B8" s="79" t="s">
        <v>745</v>
      </c>
      <c r="D8" s="10" t="s">
        <v>137</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350"/>
      <c r="K8" s="82"/>
      <c r="L8" s="42"/>
      <c r="M8" s="82"/>
      <c r="N8" s="42"/>
      <c r="O8" s="82"/>
      <c r="P8" s="42"/>
      <c r="Q8" s="82"/>
      <c r="R8" s="42"/>
    </row>
    <row r="9" spans="1:19" s="81" customFormat="1" ht="39" customHeight="1">
      <c r="A9" s="80"/>
      <c r="B9" s="83" t="s">
        <v>746</v>
      </c>
      <c r="D9" s="10" t="s">
        <v>137</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351"/>
      <c r="K9" s="82"/>
      <c r="L9" s="42"/>
      <c r="M9" s="82"/>
      <c r="N9" s="42"/>
      <c r="O9" s="82"/>
      <c r="P9" s="42"/>
      <c r="Q9" s="82"/>
      <c r="R9" s="42"/>
    </row>
    <row r="10" spans="1:19" s="249" customFormat="1">
      <c r="A10" s="248"/>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FE8-2D15-A549-ADE3-B09430692E44}">
  <sheetPr codeName="Sheet23"/>
  <dimension ref="A1:S26"/>
  <sheetViews>
    <sheetView zoomScaleNormal="100" workbookViewId="0">
      <selection activeCell="D3" sqref="D3"/>
    </sheetView>
  </sheetViews>
  <sheetFormatPr defaultColWidth="10.5" defaultRowHeight="16.5"/>
  <cols>
    <col min="1" max="1" width="22" style="247" customWidth="1"/>
    <col min="2" max="2" width="45.5" style="247" customWidth="1"/>
    <col min="3" max="3" width="3" style="247" customWidth="1"/>
    <col min="4" max="4" width="24.5" style="247" customWidth="1"/>
    <col min="5" max="5" width="3" style="247" customWidth="1"/>
    <col min="6" max="6" width="24.5" style="247" customWidth="1"/>
    <col min="7" max="7" width="3" style="247" customWidth="1"/>
    <col min="8" max="8" width="24.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747</v>
      </c>
    </row>
    <row r="3" spans="1:19" s="43" customFormat="1" ht="173.25">
      <c r="A3" s="290" t="s">
        <v>748</v>
      </c>
      <c r="B3" s="60" t="s">
        <v>749</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63">
      <c r="A7" s="14"/>
      <c r="B7" s="84" t="s">
        <v>750</v>
      </c>
      <c r="D7" s="10" t="s">
        <v>751</v>
      </c>
      <c r="F7" s="10" t="str">
        <f>IF(D7=[2]Lists!$K$4,"&lt; Input URL to data source &gt;",IF(D7=[2]Lists!$K$5,"&lt; Reference section in EITI Report or URL &gt;",IF(D7=[2]Lists!$K$6,"&lt; Reference evidence of non-applicability &gt;","")))</f>
        <v/>
      </c>
      <c r="G7" s="41"/>
      <c r="H7" s="10" t="s">
        <v>752</v>
      </c>
      <c r="I7" s="41"/>
      <c r="J7" s="349"/>
      <c r="K7" s="41"/>
      <c r="L7" s="42"/>
      <c r="M7" s="41"/>
      <c r="N7" s="42"/>
      <c r="O7" s="41"/>
      <c r="P7" s="42"/>
      <c r="Q7" s="41"/>
      <c r="R7" s="42"/>
      <c r="S7" s="41"/>
    </row>
    <row r="8" spans="1:19" s="9" customFormat="1" ht="31.5">
      <c r="A8" s="14"/>
      <c r="B8" s="84" t="s">
        <v>753</v>
      </c>
      <c r="D8" s="10" t="s">
        <v>751</v>
      </c>
      <c r="F8" s="10" t="str">
        <f>IF(D8=[2]Lists!$K$4,"&lt; Input URL to data source &gt;",IF(D8=[2]Lists!$K$5,"&lt; Reference section in EITI Report or URL &gt;",IF(D8=[2]Lists!$K$6,"&lt; Reference evidence of non-applicability &gt;","")))</f>
        <v/>
      </c>
      <c r="G8" s="43"/>
      <c r="H8" s="10" t="s">
        <v>754</v>
      </c>
      <c r="I8" s="43"/>
      <c r="J8" s="350"/>
      <c r="K8" s="43"/>
      <c r="L8" s="42"/>
      <c r="M8" s="43"/>
      <c r="N8" s="42"/>
      <c r="O8" s="43"/>
      <c r="P8" s="42"/>
      <c r="Q8" s="43"/>
      <c r="R8" s="42"/>
      <c r="S8" s="43"/>
    </row>
    <row r="9" spans="1:19" s="9" customFormat="1" ht="31.5">
      <c r="A9" s="14"/>
      <c r="B9" s="84" t="s">
        <v>755</v>
      </c>
      <c r="D9" s="10" t="s">
        <v>751</v>
      </c>
      <c r="F9" s="10" t="str">
        <f>IF(D9=[2]Lists!$K$4,"&lt; Input URL to data source &gt;",IF(D9=[2]Lists!$K$5,"&lt; Reference section in EITI Report or URL &gt;",IF(D9=[2]Lists!$K$6,"&lt; Reference evidence of non-applicability &gt;","")))</f>
        <v/>
      </c>
      <c r="G9" s="41"/>
      <c r="H9" s="10" t="s">
        <v>754</v>
      </c>
      <c r="I9" s="41"/>
      <c r="J9" s="350"/>
      <c r="K9" s="41"/>
      <c r="L9" s="42"/>
      <c r="M9" s="41"/>
      <c r="N9" s="42"/>
      <c r="O9" s="41"/>
      <c r="P9" s="42"/>
      <c r="Q9" s="41"/>
      <c r="R9" s="42"/>
      <c r="S9" s="41"/>
    </row>
    <row r="10" spans="1:19" s="9" customFormat="1" ht="15.75">
      <c r="A10" s="14"/>
      <c r="B10" s="84" t="s">
        <v>756</v>
      </c>
      <c r="D10" s="10" t="s">
        <v>751</v>
      </c>
      <c r="F10" s="10" t="str">
        <f>IF(D10=[2]Lists!$K$4,"&lt; Input URL to data source &gt;",IF(D10=[2]Lists!$K$5,"&lt; Reference section in EITI Report or URL &gt;",IF(D10=[2]Lists!$K$6,"&lt; Reference evidence of non-applicability &gt;","")))</f>
        <v/>
      </c>
      <c r="G10" s="43"/>
      <c r="H10" s="10" t="s">
        <v>754</v>
      </c>
      <c r="I10" s="43"/>
      <c r="J10" s="350"/>
      <c r="K10" s="43"/>
      <c r="L10" s="42"/>
      <c r="M10" s="43"/>
      <c r="N10" s="42"/>
      <c r="O10" s="43"/>
      <c r="P10" s="42"/>
      <c r="Q10" s="43"/>
      <c r="R10" s="42"/>
      <c r="S10" s="43"/>
    </row>
    <row r="11" spans="1:19" s="9" customFormat="1" ht="31.5">
      <c r="A11" s="14"/>
      <c r="B11" s="84" t="s">
        <v>757</v>
      </c>
      <c r="D11" s="10" t="s">
        <v>751</v>
      </c>
      <c r="F11" s="10" t="str">
        <f>IF(D11=[2]Lists!$K$4,"&lt; Input URL to data source &gt;",IF(D11=[2]Lists!$K$5,"&lt; Reference section in EITI Report or URL &gt;",IF(D11=[2]Lists!$K$6,"&lt; Reference evidence of non-applicability &gt;","")))</f>
        <v/>
      </c>
      <c r="G11" s="41"/>
      <c r="H11" s="10" t="s">
        <v>754</v>
      </c>
      <c r="I11" s="41"/>
      <c r="J11" s="350"/>
      <c r="K11" s="41"/>
      <c r="L11" s="42"/>
      <c r="M11" s="41"/>
      <c r="N11" s="42"/>
      <c r="O11" s="41"/>
      <c r="P11" s="42"/>
      <c r="Q11" s="41"/>
      <c r="R11" s="42"/>
      <c r="S11" s="41"/>
    </row>
    <row r="12" spans="1:19" s="9" customFormat="1">
      <c r="A12" s="14"/>
      <c r="B12" s="84" t="s">
        <v>758</v>
      </c>
      <c r="D12" s="10" t="s">
        <v>751</v>
      </c>
      <c r="F12" s="10" t="str">
        <f>IF(D12=[2]Lists!$K$4,"&lt; Input URL to data source &gt;",IF(D12=[2]Lists!$K$5,"&lt; Reference section in EITI Report or URL &gt;",IF(D12=[2]Lists!$K$6,"&lt; Reference evidence of non-applicability &gt;","")))</f>
        <v/>
      </c>
      <c r="G12" s="250"/>
      <c r="H12" s="10" t="s">
        <v>759</v>
      </c>
      <c r="I12" s="250"/>
      <c r="J12" s="350"/>
      <c r="K12" s="250"/>
      <c r="L12" s="42"/>
      <c r="M12" s="250"/>
      <c r="N12" s="42"/>
      <c r="O12" s="250"/>
      <c r="P12" s="42"/>
      <c r="Q12" s="250"/>
      <c r="R12" s="42"/>
      <c r="S12" s="250"/>
    </row>
    <row r="13" spans="1:19" s="74" customFormat="1" ht="47.25">
      <c r="A13" s="73"/>
      <c r="B13" s="85" t="s">
        <v>760</v>
      </c>
      <c r="D13" s="10" t="s">
        <v>137</v>
      </c>
      <c r="F13" s="76"/>
      <c r="G13" s="256"/>
      <c r="H13" s="76" t="s">
        <v>761</v>
      </c>
      <c r="I13" s="256"/>
      <c r="J13" s="350"/>
      <c r="K13" s="256"/>
      <c r="L13" s="77"/>
      <c r="M13" s="256"/>
      <c r="N13" s="77"/>
      <c r="O13" s="256"/>
      <c r="P13" s="77"/>
      <c r="Q13" s="256"/>
      <c r="R13" s="77"/>
      <c r="S13" s="256"/>
    </row>
    <row r="14" spans="1:19" s="74" customFormat="1" ht="31.5">
      <c r="A14" s="73"/>
      <c r="B14" s="63" t="s">
        <v>762</v>
      </c>
      <c r="D14" s="10" t="s">
        <v>56</v>
      </c>
      <c r="F14" s="76"/>
      <c r="G14" s="256"/>
      <c r="H14" s="76" t="s">
        <v>763</v>
      </c>
      <c r="I14" s="256"/>
      <c r="J14" s="350"/>
      <c r="K14" s="256"/>
      <c r="L14" s="77"/>
      <c r="M14" s="256"/>
      <c r="N14" s="77"/>
      <c r="O14" s="256"/>
      <c r="P14" s="77"/>
      <c r="Q14" s="256"/>
      <c r="R14" s="77"/>
      <c r="S14" s="256"/>
    </row>
    <row r="15" spans="1:19" s="74" customFormat="1" ht="63">
      <c r="A15" s="73"/>
      <c r="B15" s="63" t="s">
        <v>764</v>
      </c>
      <c r="D15" s="10" t="s">
        <v>137</v>
      </c>
      <c r="F15" s="76"/>
      <c r="G15" s="256"/>
      <c r="H15" s="76" t="s">
        <v>754</v>
      </c>
      <c r="I15" s="256"/>
      <c r="J15" s="350"/>
      <c r="K15" s="256"/>
      <c r="L15" s="77"/>
      <c r="M15" s="256"/>
      <c r="N15" s="77"/>
      <c r="O15" s="256"/>
      <c r="P15" s="77"/>
      <c r="Q15" s="256"/>
      <c r="R15" s="77"/>
      <c r="S15" s="256"/>
    </row>
    <row r="16" spans="1:19" s="74" customFormat="1" ht="94.5">
      <c r="A16" s="73"/>
      <c r="B16" s="63" t="s">
        <v>765</v>
      </c>
      <c r="D16" s="10" t="s">
        <v>137</v>
      </c>
      <c r="F16" s="76"/>
      <c r="G16" s="256"/>
      <c r="H16" s="76" t="s">
        <v>754</v>
      </c>
      <c r="I16" s="256"/>
      <c r="J16" s="350"/>
      <c r="K16" s="256"/>
      <c r="L16" s="77"/>
      <c r="M16" s="256"/>
      <c r="N16" s="77"/>
      <c r="O16" s="256"/>
      <c r="P16" s="77"/>
      <c r="Q16" s="256"/>
      <c r="R16" s="77"/>
      <c r="S16" s="256"/>
    </row>
    <row r="17" spans="1:19" s="74" customFormat="1" ht="47.25">
      <c r="A17" s="73"/>
      <c r="B17" s="63" t="s">
        <v>766</v>
      </c>
      <c r="D17" s="10" t="s">
        <v>137</v>
      </c>
      <c r="F17" s="76"/>
      <c r="G17" s="256"/>
      <c r="H17" s="76" t="s">
        <v>767</v>
      </c>
      <c r="I17" s="256"/>
      <c r="J17" s="350"/>
      <c r="K17" s="256"/>
      <c r="L17" s="77"/>
      <c r="M17" s="256"/>
      <c r="N17" s="77"/>
      <c r="O17" s="256"/>
      <c r="P17" s="77"/>
      <c r="Q17" s="256"/>
      <c r="R17" s="77"/>
      <c r="S17" s="256"/>
    </row>
    <row r="18" spans="1:19" s="74" customFormat="1" ht="78.75">
      <c r="A18" s="73"/>
      <c r="B18" s="63" t="s">
        <v>768</v>
      </c>
      <c r="D18" s="10" t="s">
        <v>56</v>
      </c>
      <c r="F18" s="76"/>
      <c r="G18" s="256"/>
      <c r="H18" s="76" t="s">
        <v>769</v>
      </c>
      <c r="I18" s="256"/>
      <c r="J18" s="350"/>
      <c r="K18" s="256"/>
      <c r="L18" s="77"/>
      <c r="M18" s="256"/>
      <c r="N18" s="77"/>
      <c r="O18" s="256"/>
      <c r="P18" s="77"/>
      <c r="Q18" s="256"/>
      <c r="R18" s="77"/>
      <c r="S18" s="256"/>
    </row>
    <row r="19" spans="1:19" s="74" customFormat="1" ht="78.75">
      <c r="A19" s="73"/>
      <c r="B19" s="63" t="s">
        <v>770</v>
      </c>
      <c r="D19" s="10" t="s">
        <v>137</v>
      </c>
      <c r="F19" s="76"/>
      <c r="G19" s="256"/>
      <c r="H19" s="76" t="s">
        <v>769</v>
      </c>
      <c r="I19" s="256"/>
      <c r="J19" s="350"/>
      <c r="K19" s="256"/>
      <c r="L19" s="77"/>
      <c r="M19" s="256"/>
      <c r="N19" s="77"/>
      <c r="O19" s="256"/>
      <c r="P19" s="77"/>
      <c r="Q19" s="256"/>
      <c r="R19" s="77"/>
      <c r="S19" s="256"/>
    </row>
    <row r="20" spans="1:19" s="74" customFormat="1" ht="31.5">
      <c r="A20" s="73"/>
      <c r="B20" s="63" t="s">
        <v>771</v>
      </c>
      <c r="D20" s="10" t="s">
        <v>137</v>
      </c>
      <c r="F20" s="76"/>
      <c r="G20" s="256"/>
      <c r="H20" s="76" t="s">
        <v>772</v>
      </c>
      <c r="I20" s="256"/>
      <c r="J20" s="350"/>
      <c r="K20" s="256"/>
      <c r="L20" s="77"/>
      <c r="M20" s="256"/>
      <c r="N20" s="77"/>
      <c r="O20" s="256"/>
      <c r="P20" s="77"/>
      <c r="Q20" s="256"/>
      <c r="R20" s="77"/>
      <c r="S20" s="256"/>
    </row>
    <row r="21" spans="1:19" s="74" customFormat="1" ht="78.75">
      <c r="A21" s="73"/>
      <c r="B21" s="85" t="s">
        <v>773</v>
      </c>
      <c r="D21" s="10" t="s">
        <v>672</v>
      </c>
      <c r="F21" s="76"/>
      <c r="G21" s="256"/>
      <c r="H21" s="76"/>
      <c r="I21" s="256"/>
      <c r="J21" s="350"/>
      <c r="K21" s="256"/>
      <c r="L21" s="77"/>
      <c r="M21" s="256"/>
      <c r="N21" s="77"/>
      <c r="O21" s="256"/>
      <c r="P21" s="77"/>
      <c r="Q21" s="256"/>
      <c r="R21" s="77"/>
      <c r="S21" s="256"/>
    </row>
    <row r="22" spans="1:19" s="74" customFormat="1" ht="47.25">
      <c r="A22" s="73"/>
      <c r="B22" s="63" t="s">
        <v>774</v>
      </c>
      <c r="D22" s="10" t="s">
        <v>127</v>
      </c>
      <c r="F22" s="76"/>
      <c r="G22" s="256"/>
      <c r="H22" s="76"/>
      <c r="I22" s="256"/>
      <c r="J22" s="350"/>
      <c r="K22" s="256"/>
      <c r="L22" s="77"/>
      <c r="M22" s="256"/>
      <c r="N22" s="77"/>
      <c r="O22" s="256"/>
      <c r="P22" s="77"/>
      <c r="Q22" s="256"/>
      <c r="R22" s="77"/>
      <c r="S22" s="256"/>
    </row>
    <row r="23" spans="1:19" s="74" customFormat="1" ht="31.5">
      <c r="A23" s="73"/>
      <c r="B23" s="63" t="s">
        <v>775</v>
      </c>
      <c r="D23" s="10" t="s">
        <v>127</v>
      </c>
      <c r="F23" s="76"/>
      <c r="G23" s="256"/>
      <c r="H23" s="76"/>
      <c r="I23" s="256"/>
      <c r="J23" s="350"/>
      <c r="K23" s="256"/>
      <c r="L23" s="77"/>
      <c r="M23" s="256"/>
      <c r="N23" s="77"/>
      <c r="O23" s="256"/>
      <c r="P23" s="77"/>
      <c r="Q23" s="256"/>
      <c r="R23" s="77"/>
      <c r="S23" s="256"/>
    </row>
    <row r="24" spans="1:19" s="74" customFormat="1" ht="47.25">
      <c r="A24" s="73"/>
      <c r="B24" s="63" t="s">
        <v>776</v>
      </c>
      <c r="D24" s="10" t="s">
        <v>127</v>
      </c>
      <c r="F24" s="76"/>
      <c r="G24" s="256"/>
      <c r="H24" s="76"/>
      <c r="I24" s="256"/>
      <c r="J24" s="350"/>
      <c r="K24" s="256"/>
      <c r="L24" s="77"/>
      <c r="M24" s="256"/>
      <c r="N24" s="77"/>
      <c r="O24" s="256"/>
      <c r="P24" s="77"/>
      <c r="Q24" s="256"/>
      <c r="R24" s="77"/>
      <c r="S24" s="256"/>
    </row>
    <row r="25" spans="1:19" s="74" customFormat="1" ht="31.5">
      <c r="A25" s="73"/>
      <c r="B25" s="63" t="s">
        <v>777</v>
      </c>
      <c r="D25" s="10" t="s">
        <v>127</v>
      </c>
      <c r="F25" s="76"/>
      <c r="G25" s="256"/>
      <c r="H25" s="76"/>
      <c r="I25" s="256"/>
      <c r="J25" s="351"/>
      <c r="K25" s="256"/>
      <c r="L25" s="77"/>
      <c r="M25" s="256"/>
      <c r="N25" s="77"/>
      <c r="O25" s="256"/>
      <c r="P25" s="77"/>
      <c r="Q25" s="256"/>
      <c r="R25" s="77"/>
      <c r="S25" s="256"/>
    </row>
    <row r="26" spans="1:19" s="249" customFormat="1">
      <c r="A26" s="248"/>
      <c r="B26" s="257"/>
    </row>
  </sheetData>
  <mergeCells count="1">
    <mergeCell ref="J7:J25"/>
  </mergeCells>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907A-FC08-B84C-958C-237D01DAB50B}">
  <sheetPr codeName="Sheet24"/>
  <dimension ref="A1:S15"/>
  <sheetViews>
    <sheetView zoomScaleNormal="100" workbookViewId="0">
      <selection activeCell="D4" sqref="D4"/>
    </sheetView>
  </sheetViews>
  <sheetFormatPr defaultColWidth="10.5" defaultRowHeight="16.5"/>
  <cols>
    <col min="1" max="1" width="16" style="247" customWidth="1"/>
    <col min="2" max="2" width="46.375" style="247" customWidth="1"/>
    <col min="3" max="3" width="3.375" style="247" customWidth="1"/>
    <col min="4" max="4" width="25.875" style="247" customWidth="1"/>
    <col min="5" max="5" width="3.375" style="247" customWidth="1"/>
    <col min="6" max="6" width="25.875" style="247" customWidth="1"/>
    <col min="7" max="7" width="3.375" style="247" customWidth="1"/>
    <col min="8" max="8" width="25.875"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778</v>
      </c>
    </row>
    <row r="3" spans="1:19" s="43" customFormat="1" ht="94.5">
      <c r="A3" s="290" t="s">
        <v>779</v>
      </c>
      <c r="B3" s="60" t="s">
        <v>780</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63">
      <c r="A7" s="14"/>
      <c r="B7" s="57" t="s">
        <v>781</v>
      </c>
      <c r="D7" s="10" t="s">
        <v>124</v>
      </c>
      <c r="F7" s="310" t="s">
        <v>782</v>
      </c>
      <c r="G7" s="41"/>
      <c r="H7" s="10" t="s">
        <v>783</v>
      </c>
      <c r="I7" s="41"/>
      <c r="J7" s="349"/>
      <c r="K7" s="41"/>
      <c r="L7" s="42"/>
      <c r="M7" s="41"/>
      <c r="N7" s="42"/>
      <c r="O7" s="41"/>
      <c r="P7" s="42"/>
      <c r="Q7" s="41"/>
      <c r="R7" s="42"/>
      <c r="S7" s="41"/>
    </row>
    <row r="8" spans="1:19" s="9" customFormat="1" ht="47.25">
      <c r="A8" s="14"/>
      <c r="B8" s="63" t="s">
        <v>784</v>
      </c>
      <c r="D8" s="10" t="s">
        <v>63</v>
      </c>
      <c r="F8" s="10"/>
      <c r="G8" s="41"/>
      <c r="H8" s="10"/>
      <c r="I8" s="41"/>
      <c r="J8" s="350"/>
      <c r="K8" s="41"/>
      <c r="L8" s="42"/>
      <c r="M8" s="41"/>
      <c r="N8" s="42"/>
      <c r="O8" s="41"/>
      <c r="P8" s="42"/>
      <c r="Q8" s="41"/>
      <c r="R8" s="42"/>
      <c r="S8" s="41"/>
    </row>
    <row r="9" spans="1:19" s="9" customFormat="1" ht="31.5">
      <c r="A9" s="14"/>
      <c r="B9" s="63" t="s">
        <v>785</v>
      </c>
      <c r="D9" s="10" t="s">
        <v>63</v>
      </c>
      <c r="F9" s="10"/>
      <c r="G9" s="43"/>
      <c r="H9" s="10"/>
      <c r="I9" s="43"/>
      <c r="J9" s="350"/>
      <c r="K9" s="43"/>
      <c r="L9" s="42"/>
      <c r="M9" s="43"/>
      <c r="N9" s="42"/>
      <c r="O9" s="43"/>
      <c r="P9" s="42"/>
      <c r="Q9" s="43"/>
      <c r="R9" s="42"/>
      <c r="S9" s="43"/>
    </row>
    <row r="10" spans="1:19" s="9" customFormat="1" ht="47.25">
      <c r="A10" s="14"/>
      <c r="B10" s="63" t="s">
        <v>786</v>
      </c>
      <c r="D10" s="10" t="s">
        <v>137</v>
      </c>
      <c r="F10" s="10"/>
      <c r="G10" s="41"/>
      <c r="H10" s="10"/>
      <c r="I10" s="41"/>
      <c r="J10" s="350"/>
      <c r="K10" s="41"/>
      <c r="L10" s="42"/>
      <c r="M10" s="41"/>
      <c r="N10" s="42"/>
      <c r="O10" s="41"/>
      <c r="P10" s="42"/>
      <c r="Q10" s="41"/>
      <c r="R10" s="42"/>
      <c r="S10" s="41"/>
    </row>
    <row r="11" spans="1:19" s="9" customFormat="1" ht="63">
      <c r="A11" s="14"/>
      <c r="B11" s="63" t="s">
        <v>787</v>
      </c>
      <c r="D11" s="10" t="s">
        <v>56</v>
      </c>
      <c r="F11" s="10" t="s">
        <v>788</v>
      </c>
      <c r="G11" s="41"/>
      <c r="H11" s="10" t="s">
        <v>789</v>
      </c>
      <c r="I11" s="41"/>
      <c r="J11" s="350"/>
      <c r="K11" s="41"/>
      <c r="L11" s="42"/>
      <c r="M11" s="41"/>
      <c r="N11" s="42"/>
      <c r="O11" s="41"/>
      <c r="P11" s="42"/>
      <c r="Q11" s="41"/>
      <c r="R11" s="42"/>
      <c r="S11" s="41"/>
    </row>
    <row r="12" spans="1:19" s="9" customFormat="1" ht="78.75">
      <c r="A12" s="14"/>
      <c r="B12" s="63" t="s">
        <v>790</v>
      </c>
      <c r="D12" s="10" t="s">
        <v>137</v>
      </c>
      <c r="F12" s="10"/>
      <c r="G12" s="41"/>
      <c r="H12" s="10" t="s">
        <v>791</v>
      </c>
      <c r="I12" s="41"/>
      <c r="J12" s="350"/>
      <c r="K12" s="41"/>
      <c r="L12" s="42"/>
      <c r="M12" s="41"/>
      <c r="N12" s="42"/>
      <c r="O12" s="41"/>
      <c r="P12" s="42"/>
      <c r="Q12" s="41"/>
      <c r="R12" s="42"/>
      <c r="S12" s="41"/>
    </row>
    <row r="13" spans="1:19" s="9" customFormat="1" ht="78.75">
      <c r="A13" s="14"/>
      <c r="B13" s="63" t="s">
        <v>792</v>
      </c>
      <c r="D13" s="10" t="s">
        <v>63</v>
      </c>
      <c r="F13" s="10"/>
      <c r="G13" s="41"/>
      <c r="H13" s="10"/>
      <c r="I13" s="41"/>
      <c r="J13" s="350"/>
      <c r="K13" s="41"/>
      <c r="L13" s="42"/>
      <c r="M13" s="41"/>
      <c r="N13" s="42"/>
      <c r="O13" s="41"/>
      <c r="P13" s="42"/>
      <c r="Q13" s="41"/>
      <c r="R13" s="42"/>
      <c r="S13" s="41"/>
    </row>
    <row r="14" spans="1:19" s="9" customFormat="1" ht="47.25">
      <c r="A14" s="14"/>
      <c r="B14" s="57" t="s">
        <v>793</v>
      </c>
      <c r="D14" s="10" t="s">
        <v>124</v>
      </c>
      <c r="F14" s="10" t="s">
        <v>794</v>
      </c>
      <c r="G14" s="41"/>
      <c r="H14" s="10" t="s">
        <v>795</v>
      </c>
      <c r="I14" s="41"/>
      <c r="J14" s="351"/>
      <c r="K14" s="41"/>
      <c r="L14" s="42"/>
      <c r="M14" s="41"/>
      <c r="N14" s="42"/>
      <c r="O14" s="41"/>
      <c r="P14" s="42"/>
      <c r="Q14" s="41"/>
      <c r="R14" s="42"/>
      <c r="S14" s="41"/>
    </row>
    <row r="15" spans="1:19" s="249" customFormat="1">
      <c r="A15" s="248"/>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4223-E71A-8C42-884A-40C9768716A0}">
  <sheetPr codeName="Sheet25"/>
  <dimension ref="A1:T22"/>
  <sheetViews>
    <sheetView topLeftCell="A3" zoomScale="85" zoomScaleNormal="85" workbookViewId="0">
      <selection activeCell="F9" sqref="F9"/>
    </sheetView>
  </sheetViews>
  <sheetFormatPr defaultColWidth="10.5" defaultRowHeight="16.5"/>
  <cols>
    <col min="1" max="1" width="18.375" style="252" customWidth="1"/>
    <col min="2" max="2" width="37.875" style="247" customWidth="1"/>
    <col min="3" max="3" width="3" style="247" customWidth="1"/>
    <col min="4" max="4" width="27" style="247" customWidth="1"/>
    <col min="5" max="5" width="3" style="247" customWidth="1"/>
    <col min="6" max="6" width="27" style="247" customWidth="1"/>
    <col min="7" max="7" width="3" style="247" customWidth="1"/>
    <col min="8" max="8" width="27"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796</v>
      </c>
    </row>
    <row r="3" spans="1:19" s="43" customFormat="1" ht="110.25">
      <c r="A3" s="290" t="s">
        <v>797</v>
      </c>
      <c r="B3" s="60" t="s">
        <v>798</v>
      </c>
      <c r="D3" s="10" t="s">
        <v>682</v>
      </c>
      <c r="F3" s="61"/>
      <c r="H3" s="61"/>
      <c r="J3" s="52"/>
      <c r="L3" s="42"/>
      <c r="N3" s="42"/>
      <c r="P3" s="42"/>
      <c r="R3" s="42"/>
    </row>
    <row r="4" spans="1:19" s="41" customFormat="1" ht="19.5">
      <c r="A4" s="71"/>
      <c r="B4" s="50"/>
      <c r="D4" s="50"/>
      <c r="F4" s="50"/>
      <c r="H4" s="50"/>
      <c r="J4" s="51"/>
      <c r="L4" s="51"/>
    </row>
    <row r="5" spans="1:19" s="56" customFormat="1" ht="97.5">
      <c r="A5" s="70"/>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71"/>
      <c r="B6" s="50"/>
      <c r="D6" s="50"/>
      <c r="F6" s="50"/>
      <c r="H6" s="50"/>
      <c r="J6" s="51"/>
      <c r="L6" s="51"/>
      <c r="N6" s="51"/>
      <c r="P6" s="51"/>
      <c r="R6" s="51"/>
    </row>
    <row r="7" spans="1:19" s="43" customFormat="1" ht="31.5">
      <c r="A7" s="290" t="s">
        <v>135</v>
      </c>
      <c r="B7" s="60" t="s">
        <v>799</v>
      </c>
      <c r="D7" s="10" t="s">
        <v>127</v>
      </c>
      <c r="F7" s="61"/>
      <c r="H7" s="61"/>
      <c r="J7" s="52"/>
      <c r="L7" s="42"/>
      <c r="N7" s="42"/>
      <c r="P7" s="42"/>
      <c r="R7" s="42"/>
    </row>
    <row r="8" spans="1:19" s="41" customFormat="1" ht="19.5">
      <c r="A8" s="71"/>
      <c r="B8" s="50"/>
      <c r="D8" s="50"/>
      <c r="F8" s="50"/>
      <c r="H8" s="50"/>
      <c r="J8" s="51"/>
      <c r="L8" s="51"/>
      <c r="N8" s="51"/>
      <c r="P8" s="51"/>
      <c r="R8" s="51"/>
    </row>
    <row r="9" spans="1:19" s="9" customFormat="1" ht="31.5">
      <c r="A9" s="347" t="s">
        <v>800</v>
      </c>
      <c r="B9" s="57" t="s">
        <v>801</v>
      </c>
      <c r="D9" s="10" t="s">
        <v>802</v>
      </c>
      <c r="F9" s="10" t="s">
        <v>127</v>
      </c>
      <c r="G9" s="41"/>
      <c r="H9" s="10" t="str">
        <f>IF(F9=[2]Lists!$K$4,"&lt; Input URL to data source &gt;",IF(F9=[2]Lists!$K$5,"&lt; Reference section in EITI Report or URL &gt;",IF(F9=[2]Lists!$K$6,"&lt; Reference evidence of non-applicability &gt;","")))</f>
        <v>&lt; Reference evidence of non-applicability &gt;</v>
      </c>
      <c r="I9" s="41"/>
      <c r="J9" s="349"/>
      <c r="K9" s="41"/>
      <c r="L9" s="42"/>
      <c r="M9" s="41"/>
      <c r="N9" s="42"/>
      <c r="O9" s="41"/>
      <c r="P9" s="42"/>
      <c r="Q9" s="41"/>
      <c r="R9" s="42"/>
      <c r="S9" s="41"/>
    </row>
    <row r="10" spans="1:19" s="9" customFormat="1" ht="31.5">
      <c r="A10" s="358"/>
      <c r="B10" s="63" t="s">
        <v>803</v>
      </c>
      <c r="D10" s="10" t="s">
        <v>802</v>
      </c>
      <c r="F10" s="10"/>
      <c r="G10" s="41"/>
      <c r="H10" s="10"/>
      <c r="I10" s="41"/>
      <c r="J10" s="350"/>
      <c r="K10" s="41"/>
      <c r="L10" s="42"/>
      <c r="M10" s="41"/>
      <c r="N10" s="42"/>
      <c r="O10" s="41"/>
      <c r="P10" s="42"/>
      <c r="Q10" s="41"/>
      <c r="R10" s="42"/>
      <c r="S10" s="41"/>
    </row>
    <row r="11" spans="1:19" s="9" customFormat="1" ht="78.75">
      <c r="A11" s="358"/>
      <c r="B11" s="63" t="s">
        <v>804</v>
      </c>
      <c r="D11" s="10" t="s">
        <v>802</v>
      </c>
      <c r="F11" s="10"/>
      <c r="G11" s="43"/>
      <c r="H11" s="10"/>
      <c r="I11" s="43"/>
      <c r="J11" s="350"/>
      <c r="K11" s="43"/>
      <c r="L11" s="42"/>
      <c r="M11" s="43"/>
      <c r="N11" s="42"/>
      <c r="O11" s="43"/>
      <c r="P11" s="42"/>
      <c r="Q11" s="43"/>
      <c r="R11" s="42"/>
      <c r="S11" s="43"/>
    </row>
    <row r="12" spans="1:19" s="9" customFormat="1" ht="63">
      <c r="A12" s="358"/>
      <c r="B12" s="63" t="s">
        <v>805</v>
      </c>
      <c r="D12" s="10" t="s">
        <v>802</v>
      </c>
      <c r="F12" s="10"/>
      <c r="G12" s="43"/>
      <c r="H12" s="10"/>
      <c r="I12" s="43"/>
      <c r="J12" s="350"/>
      <c r="K12" s="43"/>
      <c r="L12" s="42"/>
      <c r="M12" s="43"/>
      <c r="N12" s="42"/>
      <c r="O12" s="43"/>
      <c r="P12" s="42"/>
      <c r="Q12" s="43"/>
      <c r="R12" s="42"/>
      <c r="S12" s="43"/>
    </row>
    <row r="13" spans="1:19" s="9" customFormat="1">
      <c r="A13" s="254"/>
      <c r="B13" s="63"/>
      <c r="D13" s="30"/>
      <c r="F13" s="30"/>
      <c r="G13" s="43"/>
      <c r="H13" s="30"/>
      <c r="I13" s="43"/>
      <c r="K13" s="43"/>
      <c r="M13" s="43"/>
      <c r="O13" s="43"/>
      <c r="Q13" s="43"/>
      <c r="S13" s="43"/>
    </row>
    <row r="14" spans="1:19" s="9" customFormat="1" ht="31.5">
      <c r="A14" s="347" t="s">
        <v>806</v>
      </c>
      <c r="B14" s="57" t="s">
        <v>801</v>
      </c>
      <c r="D14" s="10" t="s">
        <v>127</v>
      </c>
      <c r="F14" s="10" t="s">
        <v>127</v>
      </c>
      <c r="G14" s="41"/>
      <c r="H14" s="10" t="s">
        <v>127</v>
      </c>
      <c r="I14" s="41"/>
      <c r="J14" s="349"/>
      <c r="K14" s="41"/>
      <c r="L14" s="42"/>
      <c r="M14" s="41"/>
      <c r="N14" s="42"/>
      <c r="O14" s="41"/>
      <c r="P14" s="42"/>
      <c r="Q14" s="41"/>
      <c r="R14" s="42"/>
      <c r="S14" s="41"/>
    </row>
    <row r="15" spans="1:19" s="9" customFormat="1" ht="31.5">
      <c r="A15" s="358"/>
      <c r="B15" s="63" t="s">
        <v>803</v>
      </c>
      <c r="D15" s="10" t="s">
        <v>127</v>
      </c>
      <c r="F15" s="10"/>
      <c r="G15" s="41"/>
      <c r="H15" s="10"/>
      <c r="I15" s="41"/>
      <c r="J15" s="350"/>
      <c r="K15" s="41"/>
      <c r="L15" s="42"/>
      <c r="M15" s="41"/>
      <c r="N15" s="42"/>
      <c r="O15" s="41"/>
      <c r="P15" s="42"/>
      <c r="Q15" s="41"/>
      <c r="R15" s="42"/>
      <c r="S15" s="41"/>
    </row>
    <row r="16" spans="1:19" s="9" customFormat="1" ht="78.75">
      <c r="A16" s="358"/>
      <c r="B16" s="63" t="s">
        <v>804</v>
      </c>
      <c r="D16" s="10" t="s">
        <v>127</v>
      </c>
      <c r="F16" s="10"/>
      <c r="G16" s="43"/>
      <c r="H16" s="10"/>
      <c r="I16" s="43"/>
      <c r="J16" s="350"/>
      <c r="K16" s="43"/>
      <c r="L16" s="42"/>
      <c r="M16" s="43"/>
      <c r="N16" s="42"/>
      <c r="O16" s="43"/>
      <c r="P16" s="42"/>
      <c r="Q16" s="43"/>
      <c r="R16" s="42"/>
      <c r="S16" s="43"/>
    </row>
    <row r="17" spans="1:20" s="9" customFormat="1" ht="63">
      <c r="A17" s="358"/>
      <c r="B17" s="63" t="s">
        <v>805</v>
      </c>
      <c r="D17" s="10" t="s">
        <v>127</v>
      </c>
      <c r="F17" s="10"/>
      <c r="G17" s="43"/>
      <c r="H17" s="10"/>
      <c r="I17" s="43"/>
      <c r="J17" s="350"/>
      <c r="K17" s="43"/>
      <c r="L17" s="42"/>
      <c r="M17" s="43"/>
      <c r="N17" s="42"/>
      <c r="O17" s="43"/>
      <c r="P17" s="42"/>
      <c r="Q17" s="43"/>
      <c r="R17" s="42"/>
      <c r="S17" s="43"/>
    </row>
    <row r="18" spans="1:20" s="9" customFormat="1">
      <c r="A18" s="254"/>
      <c r="B18" s="63"/>
      <c r="D18" s="30"/>
      <c r="F18" s="30"/>
      <c r="G18" s="43"/>
      <c r="H18" s="30"/>
      <c r="I18" s="43"/>
      <c r="K18" s="43"/>
      <c r="M18" s="43"/>
      <c r="O18" s="43"/>
      <c r="Q18" s="43"/>
      <c r="S18" s="43"/>
    </row>
    <row r="19" spans="1:20" s="250" customFormat="1" ht="63">
      <c r="A19" s="255"/>
      <c r="B19" s="57" t="s">
        <v>807</v>
      </c>
      <c r="D19" s="10" t="s">
        <v>127</v>
      </c>
      <c r="E19" s="9"/>
      <c r="F19" s="10"/>
      <c r="G19" s="41"/>
      <c r="H19" s="10"/>
      <c r="I19" s="41"/>
      <c r="J19" s="349"/>
      <c r="K19" s="41"/>
      <c r="L19" s="42"/>
      <c r="M19" s="41"/>
      <c r="N19" s="42"/>
      <c r="O19" s="41"/>
      <c r="P19" s="42"/>
      <c r="Q19" s="41"/>
      <c r="R19" s="42"/>
      <c r="S19" s="41"/>
      <c r="T19" s="9"/>
    </row>
    <row r="20" spans="1:20" s="250" customFormat="1" ht="78.75">
      <c r="A20" s="255"/>
      <c r="B20" s="57" t="s">
        <v>808</v>
      </c>
      <c r="D20" s="10" t="s">
        <v>127</v>
      </c>
      <c r="E20" s="9"/>
      <c r="F20" s="10"/>
      <c r="G20" s="41"/>
      <c r="H20" s="10"/>
      <c r="I20" s="41"/>
      <c r="J20" s="350"/>
      <c r="K20" s="41"/>
      <c r="L20" s="42"/>
      <c r="M20" s="41"/>
      <c r="N20" s="42"/>
      <c r="O20" s="41"/>
      <c r="P20" s="42"/>
      <c r="Q20" s="41"/>
      <c r="R20" s="42"/>
      <c r="S20" s="41"/>
      <c r="T20" s="9"/>
    </row>
    <row r="21" spans="1:20" s="250" customFormat="1" ht="126">
      <c r="A21" s="255"/>
      <c r="B21" s="57" t="s">
        <v>809</v>
      </c>
      <c r="D21" s="10" t="s">
        <v>127</v>
      </c>
      <c r="E21" s="9"/>
      <c r="F21" s="10"/>
      <c r="G21" s="41"/>
      <c r="H21" s="10"/>
      <c r="I21" s="41"/>
      <c r="J21" s="351"/>
      <c r="K21" s="41"/>
      <c r="L21" s="42"/>
      <c r="M21" s="41"/>
      <c r="N21" s="42"/>
      <c r="O21" s="41"/>
      <c r="P21" s="42"/>
      <c r="Q21" s="41"/>
      <c r="R21" s="42"/>
      <c r="S21" s="41"/>
      <c r="T21" s="9"/>
    </row>
    <row r="22" spans="1:20" s="249" customFormat="1">
      <c r="A22" s="251"/>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A974-0E35-0241-AE5B-53AF5DF9F28D}">
  <sheetPr codeName="Sheet26"/>
  <dimension ref="A1:S9"/>
  <sheetViews>
    <sheetView zoomScaleNormal="100" workbookViewId="0">
      <selection activeCell="D4" sqref="D4"/>
    </sheetView>
  </sheetViews>
  <sheetFormatPr defaultColWidth="10.5" defaultRowHeight="16.5"/>
  <cols>
    <col min="1" max="1" width="13.5" style="247" customWidth="1"/>
    <col min="2" max="2" width="37" style="247" customWidth="1"/>
    <col min="3" max="3" width="2.875" style="247" customWidth="1"/>
    <col min="4" max="4" width="22" style="247" customWidth="1"/>
    <col min="5" max="5" width="2.875" style="247" customWidth="1"/>
    <col min="6" max="6" width="22" style="247" customWidth="1"/>
    <col min="7" max="7" width="2.875" style="247" customWidth="1"/>
    <col min="8" max="8" width="22" style="247" customWidth="1"/>
    <col min="9" max="9" width="2.8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810</v>
      </c>
    </row>
    <row r="3" spans="1:19" s="43" customFormat="1" ht="126">
      <c r="A3" s="290" t="s">
        <v>811</v>
      </c>
      <c r="B3" s="60" t="s">
        <v>812</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78.75">
      <c r="A7" s="14"/>
      <c r="B7" s="57" t="s">
        <v>813</v>
      </c>
      <c r="D7" s="10" t="s">
        <v>127</v>
      </c>
      <c r="F7" s="10" t="s">
        <v>127</v>
      </c>
      <c r="G7" s="41"/>
      <c r="H7" s="10" t="s">
        <v>127</v>
      </c>
      <c r="I7" s="41"/>
      <c r="J7" s="349"/>
      <c r="K7" s="41"/>
      <c r="L7" s="42"/>
      <c r="M7" s="41"/>
      <c r="N7" s="42"/>
      <c r="O7" s="41"/>
      <c r="P7" s="42"/>
      <c r="Q7" s="41"/>
      <c r="R7" s="42"/>
      <c r="S7" s="41"/>
    </row>
    <row r="8" spans="1:19" s="9" customFormat="1" ht="78.75">
      <c r="A8" s="14"/>
      <c r="B8" s="57" t="s">
        <v>814</v>
      </c>
      <c r="D8" s="10" t="s">
        <v>124</v>
      </c>
      <c r="F8" s="310" t="s">
        <v>815</v>
      </c>
      <c r="G8" s="43"/>
      <c r="H8" s="10" t="s">
        <v>795</v>
      </c>
      <c r="I8" s="43"/>
      <c r="J8" s="350"/>
      <c r="K8" s="43"/>
      <c r="L8" s="42"/>
      <c r="M8" s="43"/>
      <c r="N8" s="42"/>
      <c r="O8" s="43"/>
      <c r="P8" s="42"/>
      <c r="Q8" s="43"/>
      <c r="R8" s="42"/>
      <c r="S8" s="43"/>
    </row>
    <row r="9" spans="1:19" s="11" customFormat="1" ht="47.25">
      <c r="A9" s="15"/>
      <c r="B9" s="62" t="s">
        <v>816</v>
      </c>
      <c r="D9" s="12" t="s">
        <v>124</v>
      </c>
      <c r="F9" s="12" t="s">
        <v>817</v>
      </c>
      <c r="G9" s="53"/>
      <c r="H9" s="12" t="s">
        <v>818</v>
      </c>
      <c r="I9" s="53"/>
      <c r="J9" s="404"/>
      <c r="K9" s="53"/>
      <c r="L9" s="44"/>
      <c r="M9" s="53"/>
      <c r="N9" s="44"/>
      <c r="O9" s="53"/>
      <c r="P9" s="44"/>
      <c r="Q9" s="53"/>
      <c r="R9" s="44"/>
      <c r="S9" s="53"/>
    </row>
  </sheetData>
  <mergeCells count="1">
    <mergeCell ref="J7:J9"/>
  </mergeCells>
  <hyperlinks>
    <hyperlink ref="F8" r:id="rId1" xr:uid="{3017A8E4-3B4B-7C45-9B56-5FAE3D8C79D5}"/>
  </hyperlinks>
  <pageMargins left="0.7" right="0.7" top="0.75" bottom="0.75" header="0.3" footer="0.3"/>
  <pageSetup paperSize="8" orientation="landscape" horizontalDpi="1200" verticalDpi="1200" r:id="rId2"/>
  <headerFooter>
    <oddHeader>&amp;C&amp;G</oddHead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291F-ED6C-1547-B7F8-DF68263CED89}">
  <sheetPr codeName="Sheet27"/>
  <dimension ref="A1:S23"/>
  <sheetViews>
    <sheetView zoomScaleNormal="100" workbookViewId="0">
      <selection activeCell="D4" sqref="D4"/>
    </sheetView>
  </sheetViews>
  <sheetFormatPr defaultColWidth="10.5" defaultRowHeight="16.5"/>
  <cols>
    <col min="1" max="1" width="15.5" style="247" customWidth="1"/>
    <col min="2" max="2" width="41.5" style="247" customWidth="1"/>
    <col min="3" max="3" width="3" style="247" customWidth="1"/>
    <col min="4" max="4" width="23.5" style="247" customWidth="1"/>
    <col min="5" max="5" width="3" style="247" customWidth="1"/>
    <col min="6" max="6" width="23.5" style="247" customWidth="1"/>
    <col min="7" max="7" width="3" style="247" customWidth="1"/>
    <col min="8" max="8" width="23.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819</v>
      </c>
    </row>
    <row r="3" spans="1:19" s="43" customFormat="1" ht="126">
      <c r="A3" s="290" t="s">
        <v>820</v>
      </c>
      <c r="B3" s="60" t="s">
        <v>821</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822</v>
      </c>
      <c r="D7" s="10" t="s">
        <v>137</v>
      </c>
      <c r="F7" s="61"/>
      <c r="H7" s="61"/>
      <c r="J7" s="52"/>
      <c r="L7" s="42"/>
      <c r="M7" s="41"/>
      <c r="N7" s="42"/>
      <c r="O7" s="41"/>
      <c r="P7" s="42"/>
      <c r="Q7" s="41"/>
      <c r="R7" s="42"/>
    </row>
    <row r="8" spans="1:19" s="41" customFormat="1" ht="19.5">
      <c r="A8" s="59"/>
      <c r="B8" s="50"/>
      <c r="D8" s="50"/>
      <c r="F8" s="50"/>
      <c r="H8" s="50"/>
      <c r="J8" s="51"/>
      <c r="L8" s="51"/>
      <c r="N8" s="51"/>
      <c r="P8" s="51"/>
      <c r="R8" s="51"/>
    </row>
    <row r="9" spans="1:19" s="9" customFormat="1" ht="31.5">
      <c r="A9" s="405" t="s">
        <v>823</v>
      </c>
      <c r="B9" s="57" t="s">
        <v>824</v>
      </c>
      <c r="D9" s="10" t="s">
        <v>156</v>
      </c>
      <c r="F9" s="10" t="str">
        <f>IF(D9=[2]Lists!$K$4,"&lt; Input URL to data source &gt;",IF(D9=[2]Lists!$K$5,"&lt; Reference section in EITI Report or URL &gt;",IF(D9=[2]Lists!$K$6,"&lt; Reference evidence of non-applicability &gt;","")))</f>
        <v/>
      </c>
      <c r="G9" s="41"/>
      <c r="H9" s="10" t="s">
        <v>219</v>
      </c>
      <c r="I9" s="41"/>
      <c r="J9" s="349"/>
      <c r="K9" s="41"/>
      <c r="L9" s="42"/>
      <c r="M9" s="41"/>
      <c r="N9" s="42"/>
      <c r="O9" s="41"/>
      <c r="P9" s="42"/>
      <c r="Q9" s="41"/>
      <c r="R9" s="42"/>
      <c r="S9" s="41"/>
    </row>
    <row r="10" spans="1:19" s="9" customFormat="1" ht="31.5">
      <c r="A10" s="406"/>
      <c r="B10" s="63" t="s">
        <v>825</v>
      </c>
      <c r="D10" s="10" t="s">
        <v>127</v>
      </c>
      <c r="F10" s="10" t="s">
        <v>271</v>
      </c>
      <c r="G10" s="43"/>
      <c r="H10" s="10" t="s">
        <v>271</v>
      </c>
      <c r="I10" s="43"/>
      <c r="J10" s="350"/>
      <c r="K10" s="43"/>
      <c r="L10" s="42"/>
      <c r="M10" s="43"/>
      <c r="N10" s="42"/>
      <c r="O10" s="43"/>
      <c r="P10" s="42"/>
      <c r="Q10" s="43"/>
      <c r="R10" s="42"/>
      <c r="S10" s="43"/>
    </row>
    <row r="11" spans="1:19" s="9" customFormat="1" ht="31.5">
      <c r="A11" s="406"/>
      <c r="B11" s="63" t="s">
        <v>826</v>
      </c>
      <c r="D11" s="323">
        <v>27729924</v>
      </c>
      <c r="F11" s="10" t="s">
        <v>84</v>
      </c>
      <c r="G11" s="41"/>
      <c r="H11" s="10" t="s">
        <v>827</v>
      </c>
      <c r="I11" s="41"/>
      <c r="J11" s="350"/>
      <c r="K11" s="41"/>
      <c r="L11" s="42"/>
      <c r="M11" s="41"/>
      <c r="N11" s="42"/>
      <c r="O11" s="41"/>
      <c r="P11" s="42"/>
      <c r="Q11" s="41"/>
      <c r="R11" s="42"/>
      <c r="S11" s="41"/>
    </row>
    <row r="12" spans="1:19" s="9" customFormat="1" ht="110.25">
      <c r="A12" s="406"/>
      <c r="B12" s="63" t="s">
        <v>828</v>
      </c>
      <c r="D12" s="10" t="s">
        <v>127</v>
      </c>
      <c r="F12" s="10"/>
      <c r="G12" s="41"/>
      <c r="H12" s="10"/>
      <c r="I12" s="41"/>
      <c r="J12" s="350"/>
      <c r="K12" s="41"/>
      <c r="L12" s="42"/>
      <c r="M12" s="41"/>
      <c r="N12" s="42"/>
      <c r="O12" s="41"/>
      <c r="P12" s="42"/>
      <c r="Q12" s="41"/>
      <c r="R12" s="42"/>
      <c r="S12" s="41"/>
    </row>
    <row r="13" spans="1:19" s="9" customFormat="1" ht="63">
      <c r="A13" s="406"/>
      <c r="B13" s="63" t="s">
        <v>829</v>
      </c>
      <c r="D13" s="10" t="s">
        <v>127</v>
      </c>
      <c r="F13" s="10"/>
      <c r="G13" s="250"/>
      <c r="H13" s="10"/>
      <c r="I13" s="250"/>
      <c r="J13" s="350"/>
      <c r="K13" s="250"/>
      <c r="L13" s="42"/>
      <c r="M13" s="250"/>
      <c r="N13" s="42"/>
      <c r="O13" s="250"/>
      <c r="P13" s="42"/>
      <c r="Q13" s="250"/>
      <c r="R13" s="42"/>
      <c r="S13" s="250"/>
    </row>
    <row r="14" spans="1:19" s="9" customFormat="1" ht="31.5">
      <c r="A14" s="406"/>
      <c r="B14" s="57" t="s">
        <v>830</v>
      </c>
      <c r="D14" s="10" t="s">
        <v>56</v>
      </c>
      <c r="F14" s="68"/>
      <c r="G14" s="43"/>
      <c r="H14" s="10" t="s">
        <v>219</v>
      </c>
      <c r="I14" s="43"/>
      <c r="J14" s="350"/>
      <c r="K14" s="43"/>
      <c r="L14" s="42"/>
      <c r="M14" s="43"/>
      <c r="N14" s="42"/>
      <c r="O14" s="43"/>
      <c r="P14" s="42"/>
      <c r="Q14" s="43"/>
      <c r="R14" s="42"/>
      <c r="S14" s="43"/>
    </row>
    <row r="15" spans="1:19" s="9" customFormat="1" ht="31.5">
      <c r="A15" s="406"/>
      <c r="B15" s="63" t="s">
        <v>831</v>
      </c>
      <c r="D15" s="10" t="s">
        <v>127</v>
      </c>
      <c r="F15" s="10" t="s">
        <v>127</v>
      </c>
      <c r="G15" s="41"/>
      <c r="H15" s="10" t="s">
        <v>127</v>
      </c>
      <c r="I15" s="41"/>
      <c r="J15" s="350"/>
      <c r="K15" s="41"/>
      <c r="L15" s="42"/>
      <c r="M15" s="41"/>
      <c r="N15" s="42"/>
      <c r="O15" s="41"/>
      <c r="P15" s="42"/>
      <c r="Q15" s="41"/>
      <c r="R15" s="42"/>
      <c r="S15" s="41"/>
    </row>
    <row r="16" spans="1:19" s="9" customFormat="1" ht="31.5">
      <c r="A16" s="406"/>
      <c r="B16" s="63" t="s">
        <v>832</v>
      </c>
      <c r="D16" s="326">
        <v>27729924</v>
      </c>
      <c r="F16" s="10" t="s">
        <v>84</v>
      </c>
      <c r="G16" s="250"/>
      <c r="H16" s="10" t="s">
        <v>827</v>
      </c>
      <c r="I16" s="250"/>
      <c r="J16" s="350"/>
      <c r="K16" s="250"/>
      <c r="L16" s="42"/>
      <c r="M16" s="250"/>
      <c r="N16" s="42"/>
      <c r="O16" s="250"/>
      <c r="P16" s="42"/>
      <c r="Q16" s="250"/>
      <c r="R16" s="42"/>
      <c r="S16" s="250"/>
    </row>
    <row r="17" spans="1:19" s="9" customFormat="1" ht="110.25">
      <c r="A17" s="407"/>
      <c r="B17" s="63" t="s">
        <v>833</v>
      </c>
      <c r="D17" s="10" t="s">
        <v>834</v>
      </c>
      <c r="F17" s="10"/>
      <c r="G17" s="41"/>
      <c r="H17" s="10"/>
      <c r="I17" s="41"/>
      <c r="J17" s="350"/>
      <c r="K17" s="41"/>
      <c r="L17" s="42"/>
      <c r="M17" s="41"/>
      <c r="N17" s="42"/>
      <c r="O17" s="41"/>
      <c r="P17" s="42"/>
      <c r="Q17" s="41"/>
      <c r="R17" s="42"/>
      <c r="S17" s="41"/>
    </row>
    <row r="18" spans="1:19" s="9" customFormat="1" ht="63">
      <c r="A18" s="301"/>
      <c r="B18" s="63" t="s">
        <v>829</v>
      </c>
      <c r="D18" s="10" t="s">
        <v>127</v>
      </c>
      <c r="F18" s="10"/>
      <c r="G18" s="250"/>
      <c r="H18" s="10"/>
      <c r="I18" s="250"/>
      <c r="J18" s="351"/>
      <c r="K18" s="250"/>
      <c r="L18" s="42"/>
      <c r="M18" s="250"/>
      <c r="N18" s="42"/>
      <c r="O18" s="250"/>
      <c r="P18" s="42"/>
      <c r="Q18" s="250"/>
      <c r="R18" s="42"/>
      <c r="S18" s="250"/>
    </row>
    <row r="19" spans="1:19" s="9" customFormat="1" ht="31.5">
      <c r="A19" s="405" t="s">
        <v>835</v>
      </c>
      <c r="B19" s="57" t="s">
        <v>836</v>
      </c>
      <c r="D19" s="10" t="s">
        <v>145</v>
      </c>
      <c r="F19" s="10" t="str">
        <f>IF(D19=[2]Lists!$K$4,"&lt; Input URL to data source &gt;",IF(D19=[2]Lists!$K$5,"&lt; Reference section in EITI Report or URL &gt;",IF(D19=[2]Lists!$K$6,"&lt; Reference evidence of non-applicability &gt;","")))</f>
        <v/>
      </c>
      <c r="G19" s="250"/>
      <c r="H19" s="10"/>
      <c r="I19" s="250"/>
      <c r="J19" s="349"/>
      <c r="K19" s="250"/>
      <c r="L19" s="42"/>
      <c r="M19" s="250"/>
      <c r="N19" s="42"/>
      <c r="O19" s="250"/>
      <c r="P19" s="42"/>
      <c r="Q19" s="250"/>
      <c r="R19" s="42"/>
      <c r="S19" s="250"/>
    </row>
    <row r="20" spans="1:19" s="9" customFormat="1" ht="31.5">
      <c r="A20" s="406"/>
      <c r="B20" s="63" t="s">
        <v>837</v>
      </c>
      <c r="D20" s="305"/>
      <c r="F20" s="10"/>
      <c r="G20" s="250"/>
      <c r="H20" s="10"/>
      <c r="I20" s="250"/>
      <c r="J20" s="350"/>
      <c r="K20" s="250"/>
      <c r="L20" s="42"/>
      <c r="M20" s="250"/>
      <c r="N20" s="42"/>
      <c r="O20" s="250"/>
      <c r="P20" s="42"/>
      <c r="Q20" s="250"/>
      <c r="R20" s="42"/>
      <c r="S20" s="250"/>
    </row>
    <row r="21" spans="1:19" s="9" customFormat="1" ht="31.5">
      <c r="A21" s="406"/>
      <c r="B21" s="63" t="s">
        <v>838</v>
      </c>
      <c r="D21" s="10" t="s">
        <v>534</v>
      </c>
      <c r="F21" s="10" t="s">
        <v>271</v>
      </c>
      <c r="G21" s="250"/>
      <c r="H21" s="10" t="s">
        <v>271</v>
      </c>
      <c r="I21" s="250"/>
      <c r="J21" s="350"/>
      <c r="K21" s="250"/>
      <c r="L21" s="42"/>
      <c r="M21" s="250"/>
      <c r="N21" s="42"/>
      <c r="O21" s="250"/>
      <c r="P21" s="42"/>
      <c r="Q21" s="250"/>
      <c r="R21" s="42"/>
      <c r="S21" s="250"/>
    </row>
    <row r="22" spans="1:19" s="9" customFormat="1" ht="63">
      <c r="A22" s="407"/>
      <c r="B22" s="63" t="s">
        <v>839</v>
      </c>
      <c r="D22" s="10" t="s">
        <v>127</v>
      </c>
      <c r="F22" s="10"/>
      <c r="G22" s="250"/>
      <c r="H22" s="10"/>
      <c r="I22" s="250"/>
      <c r="J22" s="351"/>
      <c r="K22" s="250"/>
      <c r="L22" s="42"/>
      <c r="M22" s="250"/>
      <c r="N22" s="42"/>
      <c r="O22" s="250"/>
      <c r="P22" s="42"/>
      <c r="Q22" s="250"/>
      <c r="R22" s="42"/>
      <c r="S22" s="250"/>
    </row>
    <row r="23" spans="1:19" s="249" customFormat="1">
      <c r="A23" s="248"/>
    </row>
  </sheetData>
  <mergeCells count="4">
    <mergeCell ref="A9:A17"/>
    <mergeCell ref="A19:A22"/>
    <mergeCell ref="J9:J18"/>
    <mergeCell ref="J19:J22"/>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20 D16" xr:uid="{44867C6B-655B-4803-A786-7BA002A89386}">
      <formula1>0</formula1>
    </dataValidation>
  </dataValidation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3B51-84DD-2149-9E4A-CA6371B6EA9C}">
  <sheetPr codeName="Sheet28"/>
  <dimension ref="A1:S19"/>
  <sheetViews>
    <sheetView zoomScaleNormal="100" workbookViewId="0">
      <selection activeCell="D4" sqref="D4"/>
    </sheetView>
  </sheetViews>
  <sheetFormatPr defaultColWidth="10.5" defaultRowHeight="16.5"/>
  <cols>
    <col min="1" max="1" width="15" style="247" customWidth="1"/>
    <col min="2" max="2" width="35" style="247" customWidth="1"/>
    <col min="3" max="3" width="3" style="247" customWidth="1"/>
    <col min="4" max="4" width="25" style="247" customWidth="1"/>
    <col min="5" max="5" width="3" style="247" customWidth="1"/>
    <col min="6" max="6" width="25" style="247" customWidth="1"/>
    <col min="7" max="7" width="3" style="247" customWidth="1"/>
    <col min="8" max="8" width="2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840</v>
      </c>
    </row>
    <row r="3" spans="1:19" s="43" customFormat="1" ht="126">
      <c r="A3" s="290" t="s">
        <v>841</v>
      </c>
      <c r="B3" s="60" t="s">
        <v>842</v>
      </c>
      <c r="D3" s="10" t="s">
        <v>127</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843</v>
      </c>
      <c r="D7" s="10" t="s">
        <v>127</v>
      </c>
      <c r="F7" s="61"/>
      <c r="H7" s="61"/>
      <c r="J7" s="52"/>
    </row>
    <row r="8" spans="1:19" s="41" customFormat="1" ht="19.5">
      <c r="A8" s="59"/>
      <c r="B8" s="50"/>
      <c r="D8" s="50"/>
      <c r="F8" s="50"/>
      <c r="H8" s="50"/>
      <c r="J8" s="51"/>
      <c r="L8" s="51"/>
      <c r="N8" s="51"/>
      <c r="P8" s="51"/>
      <c r="R8" s="51"/>
    </row>
    <row r="9" spans="1:19" s="9" customFormat="1" ht="47.25">
      <c r="A9" s="347" t="s">
        <v>844</v>
      </c>
      <c r="B9" s="57" t="s">
        <v>845</v>
      </c>
      <c r="D9" s="10" t="s">
        <v>127</v>
      </c>
      <c r="F9" s="10"/>
      <c r="G9" s="41"/>
      <c r="H9" s="10" t="str">
        <f>IF(F9=[2]Lists!$K$4,"&lt; Input URL to data source &gt;",IF(F9=[2]Lists!$K$5,"&lt; Reference section in EITI Report or URL &gt;",IF(F9=[2]Lists!$K$6,"&lt; Reference evidence of non-applicability &gt;","")))</f>
        <v/>
      </c>
      <c r="I9" s="41"/>
      <c r="J9" s="349"/>
      <c r="K9" s="41"/>
      <c r="L9" s="42"/>
      <c r="M9" s="41"/>
      <c r="N9" s="42"/>
      <c r="O9" s="41"/>
      <c r="P9" s="42"/>
      <c r="Q9" s="41"/>
      <c r="R9" s="42"/>
      <c r="S9" s="41"/>
    </row>
    <row r="10" spans="1:19" s="9" customFormat="1" ht="47.25">
      <c r="A10" s="358"/>
      <c r="B10" s="63" t="s">
        <v>846</v>
      </c>
      <c r="D10" s="10" t="s">
        <v>127</v>
      </c>
      <c r="F10" s="10" t="s">
        <v>127</v>
      </c>
      <c r="G10" s="43"/>
      <c r="H10" s="10" t="s">
        <v>127</v>
      </c>
      <c r="I10" s="43"/>
      <c r="J10" s="350"/>
      <c r="K10" s="43"/>
      <c r="L10" s="42"/>
      <c r="M10" s="43"/>
      <c r="N10" s="42"/>
      <c r="O10" s="43"/>
      <c r="P10" s="42"/>
      <c r="Q10" s="43"/>
      <c r="R10" s="42"/>
      <c r="S10" s="43"/>
    </row>
    <row r="11" spans="1:19" s="9" customFormat="1" ht="78.75">
      <c r="A11" s="358"/>
      <c r="B11" s="63" t="s">
        <v>847</v>
      </c>
      <c r="D11" s="10" t="s">
        <v>127</v>
      </c>
      <c r="F11" s="10"/>
      <c r="G11" s="43"/>
      <c r="H11" s="10"/>
      <c r="I11" s="43"/>
      <c r="J11" s="350"/>
      <c r="K11" s="43"/>
      <c r="L11" s="42"/>
      <c r="M11" s="43"/>
      <c r="N11" s="42"/>
      <c r="O11" s="43"/>
      <c r="P11" s="42"/>
      <c r="Q11" s="43"/>
      <c r="R11" s="42"/>
      <c r="S11" s="43"/>
    </row>
    <row r="12" spans="1:19" s="9" customFormat="1" ht="47.25">
      <c r="A12" s="358"/>
      <c r="B12" s="63" t="s">
        <v>848</v>
      </c>
      <c r="D12" s="10" t="s">
        <v>127</v>
      </c>
      <c r="F12" s="10"/>
      <c r="G12" s="43"/>
      <c r="H12" s="10"/>
      <c r="I12" s="43"/>
      <c r="J12" s="350"/>
      <c r="K12" s="43"/>
      <c r="L12" s="42"/>
      <c r="M12" s="43"/>
      <c r="N12" s="42"/>
      <c r="O12" s="43"/>
      <c r="P12" s="42"/>
      <c r="Q12" s="43"/>
      <c r="R12" s="42"/>
      <c r="S12" s="43"/>
    </row>
    <row r="13" spans="1:19" s="9" customFormat="1" ht="69" customHeight="1">
      <c r="A13" s="358"/>
      <c r="B13" s="63" t="s">
        <v>849</v>
      </c>
      <c r="D13" s="10" t="s">
        <v>127</v>
      </c>
      <c r="F13" s="10"/>
      <c r="G13" s="43"/>
      <c r="H13" s="10"/>
      <c r="I13" s="43"/>
      <c r="J13" s="351"/>
      <c r="K13" s="43"/>
      <c r="L13" s="42"/>
      <c r="M13" s="43"/>
      <c r="N13" s="42"/>
      <c r="O13" s="43"/>
      <c r="P13" s="42"/>
      <c r="Q13" s="43"/>
      <c r="R13" s="42"/>
      <c r="S13" s="43"/>
    </row>
    <row r="14" spans="1:19" s="250" customFormat="1">
      <c r="A14" s="253"/>
      <c r="D14" s="10" t="s">
        <v>127</v>
      </c>
    </row>
    <row r="15" spans="1:19" s="9" customFormat="1" ht="47.25">
      <c r="A15" s="347" t="s">
        <v>850</v>
      </c>
      <c r="B15" s="57" t="s">
        <v>845</v>
      </c>
      <c r="D15" s="10" t="s">
        <v>127</v>
      </c>
      <c r="F15" s="10" t="s">
        <v>127</v>
      </c>
      <c r="G15" s="41"/>
      <c r="H15" s="10" t="str">
        <f>IF(F15=[2]Lists!$K$4,"&lt; Input URL to data source &gt;",IF(F15=[2]Lists!$K$5,"&lt; Reference section in EITI Report or URL &gt;",IF(F15=[2]Lists!$K$6,"&lt; Reference evidence of non-applicability &gt;","")))</f>
        <v>&lt; Reference evidence of non-applicability &gt;</v>
      </c>
      <c r="I15" s="41"/>
      <c r="J15" s="349"/>
      <c r="K15" s="41"/>
      <c r="L15" s="42"/>
      <c r="M15" s="41"/>
      <c r="N15" s="42"/>
      <c r="O15" s="41"/>
      <c r="P15" s="42"/>
      <c r="Q15" s="41"/>
      <c r="R15" s="42"/>
      <c r="S15" s="41"/>
    </row>
    <row r="16" spans="1:19" s="9" customFormat="1" ht="47.25">
      <c r="A16" s="358"/>
      <c r="B16" s="63" t="s">
        <v>846</v>
      </c>
      <c r="D16" s="10" t="s">
        <v>127</v>
      </c>
      <c r="F16" s="10" t="s">
        <v>127</v>
      </c>
      <c r="G16" s="43"/>
      <c r="H16" s="10" t="s">
        <v>127</v>
      </c>
      <c r="I16" s="43"/>
      <c r="J16" s="350"/>
      <c r="K16" s="43"/>
      <c r="L16" s="42"/>
      <c r="M16" s="43"/>
      <c r="N16" s="42"/>
      <c r="O16" s="43"/>
      <c r="P16" s="42"/>
      <c r="Q16" s="43"/>
      <c r="R16" s="42"/>
      <c r="S16" s="43"/>
    </row>
    <row r="17" spans="1:19" s="9" customFormat="1" ht="78.75">
      <c r="A17" s="358"/>
      <c r="B17" s="63" t="s">
        <v>847</v>
      </c>
      <c r="D17" s="10" t="s">
        <v>127</v>
      </c>
      <c r="F17" s="10"/>
      <c r="G17" s="43"/>
      <c r="H17" s="10"/>
      <c r="I17" s="43"/>
      <c r="J17" s="350"/>
      <c r="K17" s="43"/>
      <c r="L17" s="42"/>
      <c r="M17" s="43"/>
      <c r="N17" s="42"/>
      <c r="O17" s="43"/>
      <c r="P17" s="42"/>
      <c r="Q17" s="43"/>
      <c r="R17" s="42"/>
      <c r="S17" s="43"/>
    </row>
    <row r="18" spans="1:19" s="9" customFormat="1" ht="47.25">
      <c r="A18" s="358"/>
      <c r="B18" s="63" t="s">
        <v>848</v>
      </c>
      <c r="D18" s="10" t="s">
        <v>127</v>
      </c>
      <c r="F18" s="10"/>
      <c r="G18" s="43"/>
      <c r="H18" s="10"/>
      <c r="I18" s="43"/>
      <c r="J18" s="350"/>
      <c r="K18" s="43"/>
      <c r="L18" s="42"/>
      <c r="M18" s="43"/>
      <c r="N18" s="42"/>
      <c r="O18" s="43"/>
      <c r="P18" s="42"/>
      <c r="Q18" s="43"/>
      <c r="R18" s="42"/>
      <c r="S18" s="43"/>
    </row>
    <row r="19" spans="1:19" s="11" customFormat="1" ht="69" customHeight="1">
      <c r="A19" s="408"/>
      <c r="B19" s="64" t="s">
        <v>849</v>
      </c>
      <c r="D19" s="10" t="s">
        <v>127</v>
      </c>
      <c r="F19" s="12"/>
      <c r="G19" s="65"/>
      <c r="H19" s="12"/>
      <c r="I19" s="65"/>
      <c r="J19" s="351"/>
      <c r="K19" s="65"/>
      <c r="L19" s="44"/>
      <c r="M19" s="65"/>
      <c r="N19" s="44"/>
      <c r="O19" s="65"/>
      <c r="P19" s="44"/>
      <c r="Q19" s="65"/>
      <c r="R19" s="44"/>
      <c r="S19" s="65"/>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ABCA-F753-6946-9B48-EB497CBE7327}">
  <sheetPr codeName="Sheet29"/>
  <dimension ref="A1:S22"/>
  <sheetViews>
    <sheetView zoomScaleNormal="100" workbookViewId="0">
      <selection activeCell="D8" sqref="D8"/>
    </sheetView>
  </sheetViews>
  <sheetFormatPr defaultColWidth="10.5" defaultRowHeight="16.5"/>
  <cols>
    <col min="1" max="1" width="22" style="252" customWidth="1"/>
    <col min="2" max="2" width="33.5" style="247" customWidth="1"/>
    <col min="3" max="3" width="3.375" style="247" customWidth="1"/>
    <col min="4" max="4" width="25" style="247" customWidth="1"/>
    <col min="5" max="5" width="3.375" style="247" customWidth="1"/>
    <col min="6" max="6" width="25" style="247" customWidth="1"/>
    <col min="7" max="7" width="3.375" style="247" customWidth="1"/>
    <col min="8" max="8" width="25" style="247" customWidth="1"/>
    <col min="9" max="9" width="3.375"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851</v>
      </c>
    </row>
    <row r="3" spans="1:19" s="43" customFormat="1" ht="110.25">
      <c r="A3" s="290" t="s">
        <v>852</v>
      </c>
      <c r="B3" s="60" t="s">
        <v>853</v>
      </c>
      <c r="D3" s="10" t="s">
        <v>60</v>
      </c>
      <c r="F3" s="61"/>
      <c r="H3" s="61"/>
      <c r="J3" s="52"/>
      <c r="L3" s="42"/>
      <c r="N3" s="42"/>
      <c r="P3" s="42"/>
      <c r="R3" s="42"/>
    </row>
    <row r="4" spans="1:19" s="41" customFormat="1" ht="19.5">
      <c r="A4" s="71"/>
      <c r="B4" s="50"/>
      <c r="D4" s="50"/>
      <c r="F4" s="50"/>
      <c r="H4" s="50"/>
      <c r="J4" s="51"/>
      <c r="L4" s="51"/>
      <c r="N4" s="51"/>
      <c r="P4" s="51"/>
      <c r="R4" s="51"/>
    </row>
    <row r="5" spans="1:19" s="56" customFormat="1" ht="97.5">
      <c r="A5" s="70"/>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71"/>
      <c r="B6" s="50"/>
      <c r="D6" s="50"/>
      <c r="F6" s="50"/>
      <c r="H6" s="50"/>
      <c r="J6" s="51"/>
      <c r="L6" s="51"/>
      <c r="N6" s="51"/>
      <c r="P6" s="51"/>
      <c r="R6" s="51"/>
    </row>
    <row r="7" spans="1:19" s="9" customFormat="1" ht="47.25">
      <c r="A7" s="72"/>
      <c r="B7" s="69" t="s">
        <v>854</v>
      </c>
      <c r="D7" s="10" t="s">
        <v>124</v>
      </c>
      <c r="F7" s="308" t="s">
        <v>855</v>
      </c>
      <c r="G7" s="41"/>
      <c r="H7" s="10" t="s">
        <v>856</v>
      </c>
      <c r="I7" s="41"/>
      <c r="J7" s="349"/>
      <c r="K7" s="41"/>
      <c r="L7" s="42"/>
      <c r="M7" s="41"/>
      <c r="N7" s="42"/>
      <c r="O7" s="41"/>
      <c r="P7" s="42"/>
      <c r="Q7" s="41"/>
      <c r="R7" s="42"/>
      <c r="S7" s="41"/>
    </row>
    <row r="8" spans="1:19" s="9" customFormat="1" ht="47.25">
      <c r="A8" s="72"/>
      <c r="B8" s="57" t="s">
        <v>857</v>
      </c>
      <c r="D8" s="304">
        <v>4181560180</v>
      </c>
      <c r="F8" s="10" t="s">
        <v>271</v>
      </c>
      <c r="G8" s="43"/>
      <c r="H8" s="10" t="s">
        <v>271</v>
      </c>
      <c r="I8" s="43"/>
      <c r="J8" s="350"/>
      <c r="K8" s="43"/>
      <c r="L8" s="42"/>
      <c r="M8" s="43"/>
      <c r="N8" s="42"/>
      <c r="O8" s="43"/>
      <c r="P8" s="42"/>
      <c r="Q8" s="43"/>
      <c r="R8" s="42"/>
      <c r="S8" s="43"/>
    </row>
    <row r="9" spans="1:19" s="9" customFormat="1" ht="31.5">
      <c r="A9" s="72"/>
      <c r="B9" s="23" t="s">
        <v>858</v>
      </c>
      <c r="D9" s="10" t="s">
        <v>534</v>
      </c>
      <c r="F9" s="10" t="s">
        <v>271</v>
      </c>
      <c r="G9" s="41"/>
      <c r="H9" s="10" t="s">
        <v>271</v>
      </c>
      <c r="I9" s="41"/>
      <c r="J9" s="350"/>
      <c r="K9" s="41"/>
      <c r="L9" s="42"/>
      <c r="M9" s="41"/>
      <c r="N9" s="42"/>
      <c r="O9" s="41"/>
      <c r="P9" s="42"/>
      <c r="Q9" s="41"/>
      <c r="R9" s="42"/>
      <c r="S9" s="41"/>
    </row>
    <row r="10" spans="1:19" s="9" customFormat="1" ht="15.75">
      <c r="A10" s="72"/>
      <c r="B10" s="66" t="s">
        <v>859</v>
      </c>
      <c r="D10" s="304">
        <v>22897637400</v>
      </c>
      <c r="F10" s="10" t="s">
        <v>271</v>
      </c>
      <c r="G10" s="43"/>
      <c r="H10" s="10" t="s">
        <v>271</v>
      </c>
      <c r="I10" s="43"/>
      <c r="J10" s="350"/>
      <c r="K10" s="43"/>
      <c r="L10" s="42"/>
      <c r="M10" s="43"/>
      <c r="N10" s="42"/>
      <c r="O10" s="43"/>
      <c r="P10" s="42"/>
      <c r="Q10" s="43"/>
      <c r="R10" s="42"/>
      <c r="S10" s="43"/>
    </row>
    <row r="11" spans="1:19" s="9" customFormat="1" ht="19.5">
      <c r="A11" s="72"/>
      <c r="B11" s="66" t="s">
        <v>860</v>
      </c>
      <c r="D11" s="304">
        <v>2407132240</v>
      </c>
      <c r="F11" s="10" t="s">
        <v>271</v>
      </c>
      <c r="G11" s="41"/>
      <c r="H11" s="10" t="s">
        <v>271</v>
      </c>
      <c r="I11" s="41"/>
      <c r="J11" s="350"/>
      <c r="K11" s="41"/>
      <c r="L11" s="42"/>
      <c r="M11" s="41"/>
      <c r="N11" s="42"/>
      <c r="O11" s="41"/>
      <c r="P11" s="42"/>
      <c r="Q11" s="41"/>
      <c r="R11" s="42"/>
      <c r="S11" s="41"/>
    </row>
    <row r="12" spans="1:19" s="9" customFormat="1">
      <c r="A12" s="72"/>
      <c r="B12" s="66" t="s">
        <v>861</v>
      </c>
      <c r="D12" s="304">
        <v>6780654210</v>
      </c>
      <c r="F12" s="10" t="s">
        <v>271</v>
      </c>
      <c r="G12" s="250"/>
      <c r="H12" s="10" t="s">
        <v>271</v>
      </c>
      <c r="I12" s="250"/>
      <c r="J12" s="350"/>
      <c r="K12" s="250"/>
      <c r="L12" s="42"/>
      <c r="M12" s="250"/>
      <c r="N12" s="42"/>
      <c r="O12" s="250"/>
      <c r="P12" s="42"/>
      <c r="Q12" s="250"/>
      <c r="R12" s="42"/>
      <c r="S12" s="250"/>
    </row>
    <row r="13" spans="1:19" s="9" customFormat="1">
      <c r="A13" s="72"/>
      <c r="B13" s="66" t="s">
        <v>862</v>
      </c>
      <c r="D13" s="304">
        <v>2900000000</v>
      </c>
      <c r="F13" s="10" t="s">
        <v>271</v>
      </c>
      <c r="G13" s="250"/>
      <c r="H13" s="10" t="s">
        <v>271</v>
      </c>
      <c r="I13" s="250"/>
      <c r="J13" s="350"/>
      <c r="K13" s="250"/>
      <c r="L13" s="42"/>
      <c r="M13" s="250"/>
      <c r="N13" s="42"/>
      <c r="O13" s="250"/>
      <c r="P13" s="42"/>
      <c r="Q13" s="250"/>
      <c r="R13" s="42"/>
      <c r="S13" s="250"/>
    </row>
    <row r="14" spans="1:19" s="9" customFormat="1">
      <c r="A14" s="72"/>
      <c r="B14" s="66" t="s">
        <v>863</v>
      </c>
      <c r="D14" s="304">
        <v>7073170730</v>
      </c>
      <c r="F14" s="10" t="s">
        <v>271</v>
      </c>
      <c r="G14" s="250"/>
      <c r="H14" s="10" t="s">
        <v>271</v>
      </c>
      <c r="I14" s="250"/>
      <c r="J14" s="350"/>
      <c r="K14" s="250"/>
      <c r="L14" s="42"/>
      <c r="M14" s="250"/>
      <c r="N14" s="42"/>
      <c r="O14" s="250"/>
      <c r="P14" s="42"/>
      <c r="Q14" s="250"/>
      <c r="R14" s="42"/>
      <c r="S14" s="250"/>
    </row>
    <row r="15" spans="1:19" s="9" customFormat="1">
      <c r="A15" s="72"/>
      <c r="B15" s="66" t="s">
        <v>864</v>
      </c>
      <c r="D15" s="306">
        <v>11760</v>
      </c>
      <c r="F15" s="10" t="s">
        <v>865</v>
      </c>
      <c r="G15" s="250"/>
      <c r="H15" s="10" t="s">
        <v>865</v>
      </c>
      <c r="I15" s="250"/>
      <c r="J15" s="350"/>
      <c r="K15" s="250"/>
      <c r="L15" s="42"/>
      <c r="M15" s="250"/>
      <c r="N15" s="42"/>
      <c r="O15" s="250"/>
      <c r="P15" s="42"/>
      <c r="Q15" s="250"/>
      <c r="R15" s="42"/>
      <c r="S15" s="250"/>
    </row>
    <row r="16" spans="1:19" s="9" customFormat="1">
      <c r="A16" s="72"/>
      <c r="B16" s="66" t="s">
        <v>866</v>
      </c>
      <c r="D16" s="306">
        <v>2940</v>
      </c>
      <c r="F16" s="10" t="s">
        <v>865</v>
      </c>
      <c r="G16" s="250"/>
      <c r="H16" s="10" t="s">
        <v>865</v>
      </c>
      <c r="I16" s="250"/>
      <c r="J16" s="350"/>
      <c r="K16" s="250"/>
      <c r="L16" s="42"/>
      <c r="M16" s="250"/>
      <c r="N16" s="42"/>
      <c r="O16" s="250"/>
      <c r="P16" s="42"/>
      <c r="Q16" s="250"/>
      <c r="R16" s="42"/>
      <c r="S16" s="250"/>
    </row>
    <row r="17" spans="1:19" s="9" customFormat="1">
      <c r="A17" s="72"/>
      <c r="B17" s="66" t="s">
        <v>867</v>
      </c>
      <c r="D17" s="306">
        <v>14700</v>
      </c>
      <c r="F17" s="10" t="s">
        <v>865</v>
      </c>
      <c r="G17" s="250"/>
      <c r="H17" s="10" t="s">
        <v>865</v>
      </c>
      <c r="I17" s="250"/>
      <c r="J17" s="350"/>
      <c r="K17" s="250"/>
      <c r="L17" s="42"/>
      <c r="M17" s="250"/>
      <c r="N17" s="42"/>
      <c r="O17" s="250"/>
      <c r="P17" s="42"/>
      <c r="Q17" s="250"/>
      <c r="R17" s="42"/>
      <c r="S17" s="250"/>
    </row>
    <row r="18" spans="1:19" s="9" customFormat="1">
      <c r="A18" s="72"/>
      <c r="B18" s="66" t="s">
        <v>868</v>
      </c>
      <c r="D18" s="304">
        <v>545900</v>
      </c>
      <c r="F18" s="10" t="s">
        <v>865</v>
      </c>
      <c r="G18" s="250"/>
      <c r="H18" s="10" t="s">
        <v>865</v>
      </c>
      <c r="I18" s="250"/>
      <c r="J18" s="350"/>
      <c r="K18" s="250"/>
      <c r="L18" s="42"/>
      <c r="M18" s="250"/>
      <c r="N18" s="42"/>
      <c r="O18" s="250"/>
      <c r="P18" s="42"/>
      <c r="Q18" s="250"/>
      <c r="R18" s="42"/>
      <c r="S18" s="250"/>
    </row>
    <row r="19" spans="1:19" s="9" customFormat="1">
      <c r="A19" s="72"/>
      <c r="B19" s="66" t="s">
        <v>869</v>
      </c>
      <c r="D19" s="10" t="s">
        <v>534</v>
      </c>
      <c r="F19" s="10" t="s">
        <v>271</v>
      </c>
      <c r="G19" s="250"/>
      <c r="H19" s="10" t="s">
        <v>271</v>
      </c>
      <c r="I19" s="250"/>
      <c r="J19" s="350"/>
      <c r="K19" s="250"/>
      <c r="L19" s="42"/>
      <c r="M19" s="250"/>
      <c r="N19" s="42"/>
      <c r="O19" s="250"/>
      <c r="P19" s="42"/>
      <c r="Q19" s="250"/>
      <c r="R19" s="42"/>
      <c r="S19" s="250"/>
    </row>
    <row r="20" spans="1:19" s="9" customFormat="1">
      <c r="A20" s="72"/>
      <c r="B20" s="66" t="s">
        <v>870</v>
      </c>
      <c r="D20" s="10" t="s">
        <v>534</v>
      </c>
      <c r="F20" s="10" t="s">
        <v>271</v>
      </c>
      <c r="G20" s="250"/>
      <c r="H20" s="10" t="s">
        <v>271</v>
      </c>
      <c r="I20" s="250"/>
      <c r="J20" s="350"/>
      <c r="K20" s="250"/>
      <c r="L20" s="42"/>
      <c r="M20" s="250"/>
      <c r="N20" s="42"/>
      <c r="O20" s="250"/>
      <c r="P20" s="42"/>
      <c r="Q20" s="250"/>
      <c r="R20" s="42"/>
      <c r="S20" s="250"/>
    </row>
    <row r="21" spans="1:19" s="9" customFormat="1" ht="63">
      <c r="A21" s="72"/>
      <c r="B21" s="69" t="s">
        <v>871</v>
      </c>
      <c r="D21" s="10" t="s">
        <v>124</v>
      </c>
      <c r="F21" s="10" t="s">
        <v>872</v>
      </c>
      <c r="G21" s="41"/>
      <c r="H21" s="10" t="s">
        <v>873</v>
      </c>
      <c r="I21" s="41"/>
      <c r="J21" s="351"/>
      <c r="K21" s="41"/>
      <c r="L21" s="42"/>
      <c r="M21" s="41"/>
      <c r="N21" s="42"/>
      <c r="O21" s="41"/>
      <c r="P21" s="42"/>
      <c r="Q21" s="41"/>
      <c r="R21" s="42"/>
      <c r="S21" s="41"/>
    </row>
    <row r="22" spans="1:19" s="249" customFormat="1">
      <c r="A22" s="251"/>
    </row>
  </sheetData>
  <mergeCells count="1">
    <mergeCell ref="J7:J21"/>
  </mergeCells>
  <dataValidations count="10">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8" xr:uid="{3B05294D-43E5-47F1-9C89-8C7BA09C507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0" xr:uid="{2CE7703B-3F84-431A-BA36-BA2893D3BD3D}">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1" xr:uid="{93AF7054-0107-47E0-86F7-BF4A5E61FFC9}">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2" xr:uid="{40117CCA-7ED8-4484-848A-AF69E93B7D9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3" xr:uid="{11D2B046-3C27-440D-8644-3FF8C5A945CA}">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4" xr:uid="{30810A9F-6FC6-45BD-9E70-0B351967919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5" xr:uid="{C26927AE-BFA6-4861-8BEC-98FD14102D09}">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6" xr:uid="{11371FAA-AB1E-4347-A1AB-0EF90CFE6CE8}">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7" xr:uid="{9F83AFCB-0CB4-4B3A-9865-8CF7B9257C9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8" xr:uid="{51C236CC-061D-4FF5-97D3-B8AB203099CB}">
      <formula1>2</formula1>
    </dataValidation>
  </dataValidations>
  <hyperlinks>
    <hyperlink ref="B8" r:id="rId1" xr:uid="{D65D155B-A957-0B4E-91E0-0CCEDDA83E18}"/>
  </hyperlinks>
  <pageMargins left="0.7" right="0.7" top="0.75" bottom="0.75" header="0.3" footer="0.3"/>
  <pageSetup paperSize="8"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749B-3E9E-B647-8AEA-6784F9E739CD}">
  <sheetPr codeName="Sheet3"/>
  <dimension ref="A1:S23"/>
  <sheetViews>
    <sheetView topLeftCell="B7" zoomScale="90" zoomScaleNormal="90" zoomScalePageLayoutView="80" workbookViewId="0">
      <selection activeCell="D4" sqref="D4"/>
    </sheetView>
  </sheetViews>
  <sheetFormatPr defaultColWidth="10.5" defaultRowHeight="16.5"/>
  <cols>
    <col min="1" max="1" width="14" style="252" customWidth="1"/>
    <col min="2" max="2" width="48" style="247" customWidth="1"/>
    <col min="3" max="3" width="3" style="247" customWidth="1"/>
    <col min="4" max="4" width="28.375" style="247" customWidth="1"/>
    <col min="5" max="5" width="3" style="247" customWidth="1"/>
    <col min="6" max="6" width="35.875" style="247" customWidth="1"/>
    <col min="7" max="7" width="3" style="247" customWidth="1"/>
    <col min="8" max="8" width="35.875" style="247" customWidth="1"/>
    <col min="9" max="9" width="3" style="247" customWidth="1"/>
    <col min="10" max="10" width="39"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64" t="s">
        <v>99</v>
      </c>
    </row>
    <row r="3" spans="1:19" s="43" customFormat="1" ht="94.5">
      <c r="A3" s="290" t="s">
        <v>100</v>
      </c>
      <c r="B3" s="60" t="s">
        <v>101</v>
      </c>
      <c r="D3" s="10" t="s">
        <v>60</v>
      </c>
      <c r="F3" s="61"/>
      <c r="H3" s="61"/>
      <c r="J3" s="52"/>
      <c r="L3" s="42"/>
      <c r="N3" s="42"/>
      <c r="P3" s="42"/>
      <c r="R3" s="42"/>
    </row>
    <row r="4" spans="1:19" s="43" customFormat="1" ht="15.75">
      <c r="A4" s="290"/>
      <c r="B4" s="60"/>
      <c r="D4" s="86"/>
      <c r="F4" s="86"/>
      <c r="H4" s="86"/>
      <c r="J4" s="9"/>
      <c r="L4" s="9"/>
      <c r="N4" s="9"/>
      <c r="P4" s="9"/>
      <c r="R4" s="9"/>
    </row>
    <row r="5" spans="1:19" s="56" customFormat="1" ht="97.5">
      <c r="A5" s="70"/>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71"/>
      <c r="B6" s="50"/>
      <c r="D6" s="50"/>
      <c r="F6" s="50"/>
      <c r="H6" s="50"/>
      <c r="J6" s="51"/>
      <c r="L6" s="51"/>
      <c r="N6" s="51"/>
      <c r="P6" s="51"/>
      <c r="R6" s="51"/>
    </row>
    <row r="7" spans="1:19" s="9" customFormat="1" ht="15.75">
      <c r="A7" s="347" t="s">
        <v>111</v>
      </c>
      <c r="B7" s="66" t="s">
        <v>112</v>
      </c>
      <c r="D7" s="30"/>
      <c r="F7" s="30"/>
      <c r="H7" s="30"/>
      <c r="K7" s="18"/>
      <c r="L7" s="18"/>
      <c r="M7" s="18"/>
      <c r="N7" s="18"/>
      <c r="O7" s="18"/>
      <c r="P7" s="18"/>
      <c r="Q7" s="18"/>
      <c r="R7" s="18"/>
      <c r="S7" s="18"/>
    </row>
    <row r="8" spans="1:19" s="9" customFormat="1" ht="31.5">
      <c r="A8" s="348"/>
      <c r="B8" s="67" t="s">
        <v>113</v>
      </c>
      <c r="D8" s="10" t="s">
        <v>114</v>
      </c>
      <c r="F8" s="302" t="s">
        <v>115</v>
      </c>
      <c r="G8" s="95"/>
      <c r="H8" s="94" t="s">
        <v>116</v>
      </c>
      <c r="J8" s="349"/>
      <c r="K8" s="41"/>
      <c r="L8" s="42"/>
      <c r="M8" s="41"/>
      <c r="N8" s="42"/>
      <c r="O8" s="41"/>
      <c r="P8" s="42"/>
      <c r="Q8" s="41"/>
      <c r="R8" s="42"/>
      <c r="S8" s="41"/>
    </row>
    <row r="9" spans="1:19" s="9" customFormat="1" ht="78.75">
      <c r="A9" s="348"/>
      <c r="B9" s="67" t="s">
        <v>117</v>
      </c>
      <c r="D9" s="10" t="s">
        <v>114</v>
      </c>
      <c r="F9" s="302" t="s">
        <v>118</v>
      </c>
      <c r="H9" s="94" t="s">
        <v>119</v>
      </c>
      <c r="J9" s="350"/>
      <c r="K9" s="43"/>
      <c r="L9" s="42"/>
      <c r="M9" s="43"/>
      <c r="N9" s="42"/>
      <c r="O9" s="43"/>
      <c r="P9" s="42"/>
      <c r="Q9" s="43"/>
      <c r="R9" s="42"/>
      <c r="S9" s="43"/>
    </row>
    <row r="10" spans="1:19" s="9" customFormat="1" ht="78.75">
      <c r="A10" s="348"/>
      <c r="B10" s="67" t="s">
        <v>120</v>
      </c>
      <c r="D10" s="10" t="s">
        <v>114</v>
      </c>
      <c r="F10" s="302" t="s">
        <v>121</v>
      </c>
      <c r="H10" s="94" t="s">
        <v>122</v>
      </c>
      <c r="J10" s="350"/>
      <c r="K10" s="41"/>
      <c r="L10" s="42"/>
      <c r="M10" s="41"/>
      <c r="N10" s="42"/>
      <c r="O10" s="41"/>
      <c r="P10" s="42"/>
      <c r="Q10" s="41"/>
      <c r="R10" s="42"/>
      <c r="S10" s="41"/>
    </row>
    <row r="11" spans="1:19" s="9" customFormat="1" ht="31.5">
      <c r="A11" s="348"/>
      <c r="B11" s="67" t="s">
        <v>123</v>
      </c>
      <c r="D11" s="10" t="s">
        <v>124</v>
      </c>
      <c r="F11" s="302" t="s">
        <v>125</v>
      </c>
      <c r="H11" s="94" t="s">
        <v>122</v>
      </c>
      <c r="J11" s="350"/>
      <c r="K11" s="18"/>
      <c r="L11" s="42"/>
      <c r="M11" s="18"/>
      <c r="N11" s="42"/>
      <c r="O11" s="18"/>
      <c r="P11" s="42"/>
      <c r="Q11" s="18"/>
      <c r="R11" s="42"/>
      <c r="S11" s="18"/>
    </row>
    <row r="12" spans="1:19" s="250" customFormat="1">
      <c r="A12" s="348"/>
      <c r="B12" s="67" t="s">
        <v>126</v>
      </c>
      <c r="D12" s="10" t="s">
        <v>127</v>
      </c>
      <c r="E12" s="9"/>
      <c r="F12" s="10" t="s">
        <v>127</v>
      </c>
      <c r="H12" s="10" t="s">
        <v>127</v>
      </c>
      <c r="I12" s="9"/>
      <c r="J12" s="350"/>
      <c r="K12" s="18"/>
      <c r="L12" s="42"/>
      <c r="M12" s="18"/>
      <c r="N12" s="42"/>
      <c r="O12" s="18"/>
      <c r="P12" s="42"/>
      <c r="Q12" s="18"/>
      <c r="R12" s="42"/>
      <c r="S12" s="18"/>
    </row>
    <row r="13" spans="1:19" s="250" customFormat="1">
      <c r="A13" s="348"/>
      <c r="B13" s="67" t="s">
        <v>128</v>
      </c>
      <c r="D13" s="10" t="s">
        <v>60</v>
      </c>
      <c r="E13" s="9"/>
      <c r="F13" s="94" t="s">
        <v>60</v>
      </c>
      <c r="H13" s="94" t="s">
        <v>60</v>
      </c>
      <c r="I13" s="9"/>
      <c r="J13" s="351"/>
      <c r="K13" s="18"/>
      <c r="L13" s="42"/>
      <c r="M13" s="18"/>
      <c r="N13" s="42"/>
      <c r="O13" s="18"/>
      <c r="P13" s="42"/>
      <c r="Q13" s="18"/>
      <c r="R13" s="42"/>
      <c r="S13" s="18"/>
    </row>
    <row r="14" spans="1:19" s="250" customFormat="1" ht="15.95" customHeight="1">
      <c r="A14" s="255"/>
      <c r="B14" s="67"/>
      <c r="L14" s="9"/>
      <c r="N14" s="9"/>
      <c r="P14" s="9"/>
      <c r="R14" s="9"/>
    </row>
    <row r="15" spans="1:19" s="250" customFormat="1">
      <c r="A15" s="347" t="s">
        <v>129</v>
      </c>
      <c r="B15" s="66" t="s">
        <v>112</v>
      </c>
      <c r="C15" s="9"/>
      <c r="D15" s="30"/>
      <c r="E15" s="9"/>
      <c r="F15" s="30"/>
      <c r="G15" s="9"/>
      <c r="H15" s="30"/>
      <c r="I15" s="9"/>
      <c r="J15" s="9"/>
      <c r="L15" s="9"/>
      <c r="N15" s="9"/>
      <c r="P15" s="9"/>
      <c r="R15" s="9"/>
    </row>
    <row r="16" spans="1:19" s="250" customFormat="1" ht="31.5">
      <c r="A16" s="348"/>
      <c r="B16" s="67" t="s">
        <v>113</v>
      </c>
      <c r="C16" s="9"/>
      <c r="D16" s="10" t="s">
        <v>124</v>
      </c>
      <c r="E16" s="9"/>
      <c r="F16" s="302" t="s">
        <v>115</v>
      </c>
      <c r="G16" s="9"/>
      <c r="H16" s="94" t="s">
        <v>116</v>
      </c>
      <c r="I16" s="9"/>
      <c r="J16" s="349"/>
      <c r="L16" s="42"/>
      <c r="N16" s="42"/>
      <c r="P16" s="42"/>
      <c r="R16" s="42"/>
    </row>
    <row r="17" spans="1:18" s="250" customFormat="1" ht="78.75">
      <c r="A17" s="348"/>
      <c r="B17" s="67" t="s">
        <v>117</v>
      </c>
      <c r="C17" s="9"/>
      <c r="D17" s="10" t="s">
        <v>114</v>
      </c>
      <c r="E17" s="9"/>
      <c r="F17" s="302" t="s">
        <v>118</v>
      </c>
      <c r="G17" s="9"/>
      <c r="H17" s="94" t="s">
        <v>119</v>
      </c>
      <c r="I17" s="9"/>
      <c r="J17" s="350"/>
      <c r="L17" s="42"/>
      <c r="N17" s="42"/>
      <c r="P17" s="42"/>
      <c r="R17" s="42"/>
    </row>
    <row r="18" spans="1:18" s="250" customFormat="1" ht="31.5">
      <c r="A18" s="348"/>
      <c r="B18" s="67" t="s">
        <v>120</v>
      </c>
      <c r="C18" s="9"/>
      <c r="D18" s="10" t="s">
        <v>114</v>
      </c>
      <c r="E18" s="9"/>
      <c r="F18" s="302" t="s">
        <v>130</v>
      </c>
      <c r="G18" s="9"/>
      <c r="H18" s="94" t="s">
        <v>131</v>
      </c>
      <c r="I18" s="9"/>
      <c r="J18" s="350"/>
      <c r="L18" s="42"/>
      <c r="N18" s="42"/>
      <c r="P18" s="42"/>
      <c r="R18" s="42"/>
    </row>
    <row r="19" spans="1:18" s="250" customFormat="1" ht="31.5">
      <c r="A19" s="348"/>
      <c r="B19" s="67" t="s">
        <v>123</v>
      </c>
      <c r="C19" s="9"/>
      <c r="D19" s="10" t="s">
        <v>124</v>
      </c>
      <c r="E19" s="9"/>
      <c r="F19" s="302" t="s">
        <v>125</v>
      </c>
      <c r="G19" s="9"/>
      <c r="H19" s="94" t="s">
        <v>131</v>
      </c>
      <c r="I19" s="9"/>
      <c r="J19" s="350"/>
      <c r="L19" s="42"/>
      <c r="N19" s="42"/>
      <c r="P19" s="42"/>
      <c r="R19" s="42"/>
    </row>
    <row r="20" spans="1:18" s="250" customFormat="1">
      <c r="A20" s="348"/>
      <c r="B20" s="67" t="s">
        <v>126</v>
      </c>
      <c r="D20" s="10" t="s">
        <v>127</v>
      </c>
      <c r="E20" s="9"/>
      <c r="F20" s="94" t="s">
        <v>127</v>
      </c>
      <c r="H20" s="94" t="s">
        <v>127</v>
      </c>
      <c r="I20" s="9"/>
      <c r="J20" s="350"/>
      <c r="L20" s="42"/>
      <c r="N20" s="42"/>
      <c r="P20" s="42"/>
      <c r="R20" s="42"/>
    </row>
    <row r="21" spans="1:18" s="250" customFormat="1">
      <c r="A21" s="348"/>
      <c r="B21" s="67" t="s">
        <v>128</v>
      </c>
      <c r="D21" s="10" t="s">
        <v>60</v>
      </c>
      <c r="E21" s="9"/>
      <c r="F21" s="94" t="s">
        <v>60</v>
      </c>
      <c r="H21" s="94" t="s">
        <v>60</v>
      </c>
      <c r="I21" s="9"/>
      <c r="J21" s="351"/>
      <c r="L21" s="42"/>
      <c r="N21" s="42"/>
      <c r="P21" s="42"/>
      <c r="R21" s="42"/>
    </row>
    <row r="22" spans="1:18" s="250" customFormat="1">
      <c r="A22" s="255"/>
    </row>
    <row r="23" spans="1:18" s="249" customFormat="1">
      <c r="A23" s="251"/>
    </row>
  </sheetData>
  <mergeCells count="4">
    <mergeCell ref="A7:A13"/>
    <mergeCell ref="A15:A21"/>
    <mergeCell ref="J8:J13"/>
    <mergeCell ref="J16:J21"/>
  </mergeCells>
  <hyperlinks>
    <hyperlink ref="F9" r:id="rId1" display="https://www.energy.gov.tt/about-us/the-organisation/divisions/legal-unit/   " xr:uid="{ECAAE179-11F0-48CE-AEA0-51A2F8C12C09}"/>
    <hyperlink ref="F10" r:id="rId2" display="https://www.energy.gov.tt/model-contracts/" xr:uid="{A9B67B9F-1E76-4954-96A9-EDB12840756B}"/>
    <hyperlink ref="F8" r:id="rId3" xr:uid="{A80D31F9-874D-486B-BB6A-8BF8B3F11EA3}"/>
    <hyperlink ref="F11" r:id="rId4" xr:uid="{07706BBB-FB01-4911-ABFF-A438A8FDFCEE}"/>
    <hyperlink ref="F16" r:id="rId5" xr:uid="{966D280A-9296-446B-9C89-A3B4175BED8F}"/>
    <hyperlink ref="F17" r:id="rId6" display="https://www.energy.gov.tt/about-us/the-organisation/divisions/legal-unit/   " xr:uid="{5428C01B-9C33-4C12-AF49-C148DA8C5879}"/>
    <hyperlink ref="F18" r:id="rId7" xr:uid="{4984FA87-D0C2-4DB1-A866-73FECFBB5CE5}"/>
    <hyperlink ref="F19" r:id="rId8" xr:uid="{0175C4C2-5777-4263-B117-1F6D4C475D1B}"/>
  </hyperlinks>
  <pageMargins left="0.70866141732283505" right="0.70866141732283505" top="0.74803149606299202" bottom="0.74803149606299202" header="0.31496062992126" footer="0.31496062992126"/>
  <pageSetup paperSize="8" orientation="landscape" horizontalDpi="1200" verticalDpi="1200"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490-486C-914B-9030-0926582A846F}">
  <sheetPr codeName="Sheet30"/>
  <dimension ref="A1:S13"/>
  <sheetViews>
    <sheetView zoomScaleNormal="100" workbookViewId="0">
      <selection activeCell="D4" sqref="D4"/>
    </sheetView>
  </sheetViews>
  <sheetFormatPr defaultColWidth="10.5" defaultRowHeight="16.5"/>
  <cols>
    <col min="1" max="1" width="14.375" style="247" customWidth="1"/>
    <col min="2" max="2" width="42.375" style="247" customWidth="1"/>
    <col min="3" max="3" width="3" style="247" customWidth="1"/>
    <col min="4" max="4" width="24" style="247" customWidth="1"/>
    <col min="5" max="5" width="3" style="247" customWidth="1"/>
    <col min="6" max="6" width="22.375" style="247" customWidth="1"/>
    <col min="7" max="7" width="3" style="247" customWidth="1"/>
    <col min="8" max="8" width="22.37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874</v>
      </c>
    </row>
    <row r="3" spans="1:19" s="43" customFormat="1" ht="126">
      <c r="A3" s="290" t="s">
        <v>875</v>
      </c>
      <c r="B3" s="60" t="s">
        <v>876</v>
      </c>
      <c r="D3" s="10" t="s">
        <v>60</v>
      </c>
      <c r="F3" s="61"/>
      <c r="H3" s="61"/>
      <c r="J3" s="52"/>
      <c r="L3" s="42"/>
      <c r="N3" s="42"/>
      <c r="P3" s="42"/>
      <c r="R3" s="42"/>
    </row>
    <row r="4" spans="1:19" s="41" customFormat="1" ht="19.5">
      <c r="A4" s="59"/>
      <c r="B4" s="50"/>
      <c r="D4" s="50"/>
      <c r="F4" s="50"/>
      <c r="H4" s="50"/>
      <c r="J4" s="51"/>
      <c r="L4" s="51"/>
    </row>
    <row r="5" spans="1:19" s="56" customFormat="1" ht="97.5">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877</v>
      </c>
      <c r="D7" s="10" t="s">
        <v>56</v>
      </c>
      <c r="F7" s="61"/>
      <c r="H7" s="61"/>
      <c r="J7" s="52"/>
      <c r="L7" s="42"/>
      <c r="M7" s="41"/>
      <c r="N7" s="42"/>
      <c r="O7" s="41"/>
      <c r="P7" s="42"/>
      <c r="Q7" s="41"/>
      <c r="R7" s="42"/>
    </row>
    <row r="8" spans="1:19" s="41" customFormat="1" ht="19.5">
      <c r="A8" s="59"/>
      <c r="B8" s="50"/>
      <c r="D8" s="50"/>
      <c r="F8" s="50"/>
      <c r="H8" s="50"/>
      <c r="J8" s="51"/>
      <c r="L8" s="51"/>
      <c r="N8" s="51"/>
      <c r="P8" s="51"/>
      <c r="R8" s="51"/>
    </row>
    <row r="9" spans="1:19" s="9" customFormat="1" ht="19.5">
      <c r="A9" s="14"/>
      <c r="B9" s="66" t="s">
        <v>112</v>
      </c>
      <c r="D9" s="30"/>
      <c r="F9" s="30"/>
      <c r="G9" s="41"/>
      <c r="H9" s="30"/>
      <c r="I9" s="41"/>
      <c r="K9" s="41"/>
      <c r="M9" s="41"/>
      <c r="O9" s="41"/>
      <c r="Q9" s="41"/>
      <c r="S9" s="41"/>
    </row>
    <row r="10" spans="1:19" s="9" customFormat="1" ht="47.25">
      <c r="A10" s="14"/>
      <c r="B10" s="25" t="s">
        <v>878</v>
      </c>
      <c r="D10" s="10" t="s">
        <v>124</v>
      </c>
      <c r="F10" s="310" t="s">
        <v>879</v>
      </c>
      <c r="G10" s="43"/>
      <c r="H10" s="10" t="s">
        <v>880</v>
      </c>
      <c r="I10" s="43"/>
      <c r="J10" s="349"/>
      <c r="K10" s="43"/>
      <c r="L10" s="42"/>
      <c r="M10" s="43"/>
      <c r="N10" s="42"/>
      <c r="O10" s="43"/>
      <c r="P10" s="42"/>
      <c r="Q10" s="43"/>
      <c r="R10" s="42"/>
      <c r="S10" s="43"/>
    </row>
    <row r="11" spans="1:19" s="9" customFormat="1" ht="63">
      <c r="A11" s="14"/>
      <c r="B11" s="25" t="s">
        <v>881</v>
      </c>
      <c r="D11" s="10" t="s">
        <v>124</v>
      </c>
      <c r="F11" s="310" t="s">
        <v>882</v>
      </c>
      <c r="G11" s="41"/>
      <c r="H11" s="10" t="s">
        <v>880</v>
      </c>
      <c r="I11" s="41"/>
      <c r="J11" s="350"/>
      <c r="K11" s="41"/>
      <c r="L11" s="42"/>
      <c r="M11" s="41"/>
      <c r="N11" s="42"/>
      <c r="O11" s="41"/>
      <c r="P11" s="42"/>
      <c r="Q11" s="41"/>
      <c r="R11" s="42"/>
      <c r="S11" s="41"/>
    </row>
    <row r="12" spans="1:19" s="9" customFormat="1" ht="47.25">
      <c r="A12" s="14"/>
      <c r="B12" s="25" t="s">
        <v>883</v>
      </c>
      <c r="D12" s="10" t="s">
        <v>124</v>
      </c>
      <c r="F12" s="10" t="s">
        <v>884</v>
      </c>
      <c r="G12" s="43"/>
      <c r="H12" s="10" t="s">
        <v>880</v>
      </c>
      <c r="I12" s="43"/>
      <c r="J12" s="351"/>
      <c r="K12" s="43"/>
      <c r="L12" s="42"/>
      <c r="M12" s="43"/>
      <c r="N12" s="42"/>
      <c r="O12" s="43"/>
      <c r="P12" s="42"/>
      <c r="Q12" s="43"/>
      <c r="R12" s="42"/>
      <c r="S12" s="43"/>
    </row>
    <row r="13" spans="1:19" s="249" customFormat="1">
      <c r="A13" s="248"/>
    </row>
  </sheetData>
  <mergeCells count="1">
    <mergeCell ref="J10:J12"/>
  </mergeCells>
  <hyperlinks>
    <hyperlink ref="F10" r:id="rId1" xr:uid="{FFDE6F23-82A7-E446-9ECB-F5B7B02D02BB}"/>
    <hyperlink ref="F11" r:id="rId2" xr:uid="{8F360C9F-F304-5E46-B3BD-DD772304872F}"/>
  </hyperlinks>
  <pageMargins left="0.7" right="0.7" top="0.75" bottom="0.75" header="0.3" footer="0.3"/>
  <pageSetup paperSize="8" orientation="landscape"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701-92D3-BE4C-841F-0776CCF83960}">
  <sheetPr codeName="Sheet4"/>
  <dimension ref="A1:S33"/>
  <sheetViews>
    <sheetView zoomScaleNormal="100" workbookViewId="0">
      <selection activeCell="H31" sqref="H31"/>
    </sheetView>
  </sheetViews>
  <sheetFormatPr defaultColWidth="10.5" defaultRowHeight="16.5"/>
  <cols>
    <col min="1" max="1" width="13" style="252" customWidth="1"/>
    <col min="2" max="2" width="69" style="262" customWidth="1"/>
    <col min="3" max="3" width="3.5" style="247" customWidth="1"/>
    <col min="4" max="4" width="29" style="247" customWidth="1"/>
    <col min="5" max="5" width="3.5" style="247" customWidth="1"/>
    <col min="6" max="6" width="20.5" style="247" customWidth="1"/>
    <col min="7" max="7" width="3.5" style="247" customWidth="1"/>
    <col min="8" max="8" width="20.5" style="247" customWidth="1"/>
    <col min="9" max="9" width="3.5" style="247" customWidth="1"/>
    <col min="10" max="10" width="44"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64" t="s">
        <v>132</v>
      </c>
    </row>
    <row r="3" spans="1:19" s="43" customFormat="1" ht="94.5">
      <c r="A3" s="290" t="s">
        <v>133</v>
      </c>
      <c r="B3" s="60" t="s">
        <v>134</v>
      </c>
      <c r="D3" s="10" t="s">
        <v>60</v>
      </c>
      <c r="F3" s="61"/>
      <c r="H3" s="61"/>
      <c r="J3" s="52"/>
      <c r="L3" s="42"/>
      <c r="N3" s="42"/>
      <c r="P3" s="42"/>
      <c r="R3" s="42"/>
    </row>
    <row r="4" spans="1:19" s="41" customFormat="1" ht="19.5">
      <c r="A4" s="71"/>
      <c r="B4" s="50"/>
      <c r="D4" s="50"/>
      <c r="F4" s="50"/>
      <c r="H4" s="50"/>
      <c r="J4" s="51"/>
      <c r="L4" s="51"/>
      <c r="N4" s="51"/>
      <c r="P4" s="51"/>
      <c r="R4" s="51"/>
    </row>
    <row r="5" spans="1:19" s="48" customFormat="1" ht="78">
      <c r="A5" s="87"/>
      <c r="B5" s="88" t="s">
        <v>102</v>
      </c>
      <c r="D5" s="88" t="s">
        <v>103</v>
      </c>
      <c r="F5" s="88" t="s">
        <v>104</v>
      </c>
      <c r="H5" s="88" t="s">
        <v>105</v>
      </c>
      <c r="I5" s="56"/>
      <c r="J5" s="49" t="s">
        <v>106</v>
      </c>
      <c r="L5" s="49" t="s">
        <v>107</v>
      </c>
      <c r="N5" s="49" t="s">
        <v>108</v>
      </c>
      <c r="P5" s="49" t="s">
        <v>109</v>
      </c>
      <c r="R5" s="49" t="s">
        <v>110</v>
      </c>
    </row>
    <row r="6" spans="1:19" s="41" customFormat="1" ht="19.5">
      <c r="A6" s="71"/>
      <c r="B6" s="50"/>
      <c r="D6" s="50"/>
      <c r="F6" s="50"/>
      <c r="H6" s="50"/>
      <c r="J6" s="51"/>
      <c r="L6" s="51"/>
      <c r="N6" s="51"/>
      <c r="P6" s="51"/>
      <c r="R6" s="51"/>
    </row>
    <row r="7" spans="1:19" s="43" customFormat="1" ht="47.25">
      <c r="A7" s="290" t="s">
        <v>135</v>
      </c>
      <c r="B7" s="60" t="s">
        <v>136</v>
      </c>
      <c r="D7" s="10" t="s">
        <v>137</v>
      </c>
      <c r="F7" s="61"/>
      <c r="H7" s="61"/>
      <c r="J7" s="52"/>
      <c r="L7" s="42"/>
      <c r="N7" s="42"/>
    </row>
    <row r="8" spans="1:19" s="41" customFormat="1" ht="19.5">
      <c r="A8" s="71"/>
      <c r="B8" s="50"/>
      <c r="D8" s="50"/>
      <c r="F8" s="50"/>
      <c r="H8" s="50"/>
      <c r="J8" s="51"/>
      <c r="L8" s="51"/>
      <c r="N8" s="51"/>
    </row>
    <row r="9" spans="1:19" s="18" customFormat="1" ht="19.5">
      <c r="A9" s="352" t="s">
        <v>111</v>
      </c>
      <c r="B9" s="89" t="s">
        <v>112</v>
      </c>
      <c r="D9" s="30"/>
      <c r="F9" s="30"/>
      <c r="H9" s="30"/>
      <c r="L9" s="42"/>
      <c r="M9" s="41"/>
      <c r="N9" s="42"/>
      <c r="O9" s="41"/>
      <c r="P9" s="42"/>
      <c r="Q9" s="41"/>
      <c r="R9" s="42"/>
    </row>
    <row r="10" spans="1:19" s="18" customFormat="1" ht="47.25">
      <c r="A10" s="352"/>
      <c r="B10" s="90" t="s">
        <v>138</v>
      </c>
      <c r="D10" s="10">
        <v>0</v>
      </c>
      <c r="F10" s="310" t="s">
        <v>139</v>
      </c>
      <c r="H10" s="10" t="s">
        <v>140</v>
      </c>
      <c r="J10" s="354"/>
      <c r="K10" s="41"/>
      <c r="L10" s="42"/>
      <c r="M10" s="41"/>
      <c r="N10" s="42"/>
      <c r="O10" s="41"/>
      <c r="P10" s="42"/>
      <c r="Q10" s="41"/>
      <c r="R10" s="42"/>
      <c r="S10" s="41"/>
    </row>
    <row r="11" spans="1:19" s="18" customFormat="1" ht="94.5">
      <c r="A11" s="353"/>
      <c r="B11" s="89" t="s">
        <v>141</v>
      </c>
      <c r="D11" s="10" t="s">
        <v>124</v>
      </c>
      <c r="F11" s="302" t="s">
        <v>142</v>
      </c>
      <c r="H11" s="94" t="s">
        <v>143</v>
      </c>
      <c r="J11" s="355"/>
      <c r="K11" s="43"/>
      <c r="L11" s="42"/>
      <c r="M11" s="43"/>
      <c r="N11" s="42"/>
      <c r="O11" s="43"/>
      <c r="P11" s="42"/>
      <c r="Q11" s="43"/>
      <c r="R11" s="42"/>
      <c r="S11" s="43"/>
    </row>
    <row r="12" spans="1:19" s="18" customFormat="1" ht="19.5">
      <c r="A12" s="353"/>
      <c r="B12" s="89" t="s">
        <v>144</v>
      </c>
      <c r="D12" s="10" t="s">
        <v>145</v>
      </c>
      <c r="F12" s="302" t="s">
        <v>145</v>
      </c>
      <c r="H12" s="94" t="s">
        <v>145</v>
      </c>
      <c r="J12" s="355"/>
      <c r="K12" s="41"/>
      <c r="L12" s="42"/>
      <c r="M12" s="41"/>
      <c r="N12" s="42"/>
      <c r="O12" s="41"/>
      <c r="P12" s="42"/>
      <c r="Q12" s="41"/>
      <c r="R12" s="42"/>
      <c r="S12" s="41"/>
    </row>
    <row r="13" spans="1:19" s="18" customFormat="1" ht="31.5">
      <c r="A13" s="353"/>
      <c r="B13" s="91" t="s">
        <v>146</v>
      </c>
      <c r="D13" s="10" t="s">
        <v>127</v>
      </c>
      <c r="F13" s="10" t="s">
        <v>127</v>
      </c>
      <c r="H13" s="10" t="s">
        <v>127</v>
      </c>
      <c r="J13" s="355"/>
      <c r="L13" s="42"/>
      <c r="N13" s="42"/>
      <c r="P13" s="42"/>
      <c r="R13" s="42"/>
    </row>
    <row r="14" spans="1:19" s="18" customFormat="1" ht="15.75">
      <c r="A14" s="353"/>
      <c r="B14" s="92" t="s">
        <v>147</v>
      </c>
      <c r="D14" s="10" t="s">
        <v>127</v>
      </c>
      <c r="F14" s="10" t="s">
        <v>127</v>
      </c>
      <c r="H14" s="10" t="s">
        <v>127</v>
      </c>
      <c r="J14" s="355"/>
      <c r="L14" s="42"/>
      <c r="N14" s="42"/>
      <c r="P14" s="42"/>
      <c r="R14" s="42"/>
    </row>
    <row r="15" spans="1:19" s="18" customFormat="1" ht="15.75">
      <c r="A15" s="353"/>
      <c r="B15" s="91" t="s">
        <v>148</v>
      </c>
      <c r="D15" s="10" t="s">
        <v>127</v>
      </c>
      <c r="F15" s="10" t="s">
        <v>127</v>
      </c>
      <c r="H15" s="10" t="s">
        <v>127</v>
      </c>
      <c r="J15" s="355"/>
      <c r="L15" s="42"/>
      <c r="N15" s="42"/>
      <c r="P15" s="42"/>
      <c r="R15" s="42"/>
    </row>
    <row r="16" spans="1:19" s="18" customFormat="1">
      <c r="A16" s="353"/>
      <c r="B16" s="89" t="s">
        <v>149</v>
      </c>
      <c r="D16" s="10" t="s">
        <v>127</v>
      </c>
      <c r="F16" s="10" t="s">
        <v>127</v>
      </c>
      <c r="H16" s="10" t="s">
        <v>127</v>
      </c>
      <c r="J16" s="355"/>
      <c r="K16" s="250"/>
      <c r="L16" s="42"/>
      <c r="M16" s="250"/>
      <c r="N16" s="42"/>
      <c r="O16" s="250"/>
      <c r="P16" s="42"/>
      <c r="Q16" s="250"/>
      <c r="R16" s="42"/>
      <c r="S16" s="250"/>
    </row>
    <row r="17" spans="1:19" s="18" customFormat="1">
      <c r="A17" s="353"/>
      <c r="B17" s="89" t="s">
        <v>144</v>
      </c>
      <c r="D17" s="10" t="s">
        <v>127</v>
      </c>
      <c r="F17" s="10" t="s">
        <v>127</v>
      </c>
      <c r="H17" s="10" t="s">
        <v>127</v>
      </c>
      <c r="J17" s="355"/>
      <c r="K17" s="250"/>
      <c r="L17" s="42"/>
      <c r="M17" s="250"/>
      <c r="N17" s="42"/>
      <c r="O17" s="250"/>
      <c r="P17" s="42"/>
      <c r="Q17" s="250"/>
      <c r="R17" s="42"/>
      <c r="S17" s="250"/>
    </row>
    <row r="18" spans="1:19" s="18" customFormat="1" ht="31.5">
      <c r="A18" s="353"/>
      <c r="B18" s="91" t="s">
        <v>150</v>
      </c>
      <c r="D18" s="10" t="s">
        <v>127</v>
      </c>
      <c r="F18" s="94" t="s">
        <v>127</v>
      </c>
      <c r="H18" s="94" t="s">
        <v>127</v>
      </c>
      <c r="J18" s="355"/>
      <c r="K18" s="250"/>
      <c r="L18" s="42"/>
      <c r="M18" s="250"/>
      <c r="N18" s="42"/>
      <c r="O18" s="250"/>
      <c r="P18" s="42"/>
      <c r="Q18" s="250"/>
      <c r="R18" s="42"/>
      <c r="S18" s="250"/>
    </row>
    <row r="19" spans="1:19" s="18" customFormat="1">
      <c r="A19" s="353"/>
      <c r="B19" s="89" t="s">
        <v>151</v>
      </c>
      <c r="D19" s="10" t="s">
        <v>145</v>
      </c>
      <c r="F19" s="94" t="s">
        <v>145</v>
      </c>
      <c r="H19" s="94" t="s">
        <v>145</v>
      </c>
      <c r="J19" s="356"/>
      <c r="K19" s="250"/>
      <c r="L19" s="42"/>
      <c r="M19" s="250"/>
      <c r="N19" s="42"/>
      <c r="O19" s="250"/>
      <c r="P19" s="42"/>
      <c r="Q19" s="250"/>
      <c r="R19" s="42"/>
      <c r="S19" s="250"/>
    </row>
    <row r="20" spans="1:19" s="265" customFormat="1" ht="156" customHeight="1">
      <c r="A20" s="266"/>
      <c r="B20" s="265" t="s">
        <v>152</v>
      </c>
      <c r="K20" s="250"/>
      <c r="L20" s="9"/>
      <c r="M20" s="250"/>
      <c r="N20" s="9"/>
      <c r="O20" s="250"/>
      <c r="P20" s="9"/>
      <c r="Q20" s="250"/>
      <c r="R20" s="9"/>
      <c r="S20" s="250"/>
    </row>
    <row r="21" spans="1:19" s="265" customFormat="1">
      <c r="A21" s="352" t="s">
        <v>129</v>
      </c>
      <c r="B21" s="89" t="s">
        <v>112</v>
      </c>
      <c r="C21" s="18"/>
      <c r="D21" s="30"/>
      <c r="E21" s="18"/>
      <c r="F21" s="30"/>
      <c r="G21" s="18"/>
      <c r="H21" s="30"/>
      <c r="I21" s="18"/>
      <c r="J21" s="40"/>
      <c r="K21" s="250"/>
      <c r="L21" s="42"/>
      <c r="M21" s="250"/>
      <c r="N21" s="42"/>
      <c r="O21" s="250"/>
      <c r="P21" s="42"/>
      <c r="Q21" s="250"/>
      <c r="R21" s="42"/>
      <c r="S21" s="250"/>
    </row>
    <row r="22" spans="1:19" s="265" customFormat="1" ht="47.25">
      <c r="A22" s="352"/>
      <c r="B22" s="90" t="s">
        <v>138</v>
      </c>
      <c r="C22" s="18"/>
      <c r="D22" s="10">
        <v>0</v>
      </c>
      <c r="E22" s="18"/>
      <c r="F22" s="10" t="s">
        <v>139</v>
      </c>
      <c r="G22" s="18"/>
      <c r="H22" s="10" t="s">
        <v>74</v>
      </c>
      <c r="I22" s="18"/>
      <c r="J22" s="40"/>
      <c r="K22" s="250"/>
      <c r="L22" s="42"/>
      <c r="M22" s="250"/>
      <c r="N22" s="42"/>
      <c r="O22" s="250"/>
      <c r="P22" s="42"/>
      <c r="Q22" s="250"/>
      <c r="R22" s="42"/>
      <c r="S22" s="250"/>
    </row>
    <row r="23" spans="1:19" s="265" customFormat="1">
      <c r="A23" s="353"/>
      <c r="B23" s="89" t="s">
        <v>141</v>
      </c>
      <c r="C23" s="18"/>
      <c r="D23" s="10" t="s">
        <v>153</v>
      </c>
      <c r="E23" s="18"/>
      <c r="F23" s="94" t="s">
        <v>60</v>
      </c>
      <c r="G23" s="18"/>
      <c r="H23" s="94" t="s">
        <v>154</v>
      </c>
      <c r="I23" s="18"/>
      <c r="J23" s="40"/>
      <c r="K23" s="250"/>
      <c r="L23" s="42"/>
      <c r="M23" s="250"/>
      <c r="N23" s="42"/>
      <c r="O23" s="250"/>
      <c r="P23" s="42"/>
      <c r="Q23" s="250"/>
      <c r="R23" s="42"/>
      <c r="S23" s="250"/>
    </row>
    <row r="24" spans="1:19" s="265" customFormat="1" ht="78.75">
      <c r="A24" s="353"/>
      <c r="B24" s="89" t="s">
        <v>144</v>
      </c>
      <c r="C24" s="18"/>
      <c r="D24" s="10" t="s">
        <v>124</v>
      </c>
      <c r="E24" s="18"/>
      <c r="F24" s="302" t="s">
        <v>155</v>
      </c>
      <c r="G24" s="18"/>
      <c r="H24" s="94" t="s">
        <v>60</v>
      </c>
      <c r="I24" s="18"/>
      <c r="J24" s="40"/>
      <c r="K24" s="250"/>
      <c r="L24" s="42"/>
      <c r="M24" s="250"/>
      <c r="N24" s="42"/>
      <c r="O24" s="250"/>
      <c r="P24" s="42"/>
      <c r="Q24" s="250"/>
      <c r="R24" s="42"/>
      <c r="S24" s="250"/>
    </row>
    <row r="25" spans="1:19" s="265" customFormat="1" ht="31.5">
      <c r="A25" s="353"/>
      <c r="B25" s="91" t="s">
        <v>146</v>
      </c>
      <c r="C25" s="18"/>
      <c r="D25" s="10" t="s">
        <v>156</v>
      </c>
      <c r="E25" s="18"/>
      <c r="F25" s="94" t="s">
        <v>74</v>
      </c>
      <c r="G25" s="18"/>
      <c r="H25" s="94" t="s">
        <v>74</v>
      </c>
      <c r="I25" s="18"/>
      <c r="J25" s="40"/>
      <c r="K25" s="250"/>
      <c r="L25" s="42"/>
      <c r="M25" s="250"/>
      <c r="N25" s="42"/>
      <c r="O25" s="250"/>
      <c r="P25" s="42"/>
      <c r="Q25" s="250"/>
      <c r="R25" s="42"/>
      <c r="S25" s="250"/>
    </row>
    <row r="26" spans="1:19" s="265" customFormat="1">
      <c r="A26" s="353"/>
      <c r="B26" s="92" t="s">
        <v>147</v>
      </c>
      <c r="C26" s="18"/>
      <c r="D26" s="10">
        <v>1</v>
      </c>
      <c r="E26" s="18"/>
      <c r="F26" s="94" t="s">
        <v>74</v>
      </c>
      <c r="G26" s="18"/>
      <c r="H26" s="94" t="s">
        <v>157</v>
      </c>
      <c r="I26" s="18"/>
      <c r="J26" s="40"/>
      <c r="K26" s="250"/>
      <c r="L26" s="42"/>
      <c r="M26" s="250"/>
      <c r="N26" s="42"/>
      <c r="O26" s="250"/>
      <c r="P26" s="42"/>
      <c r="Q26" s="250"/>
      <c r="R26" s="42"/>
      <c r="S26" s="250"/>
    </row>
    <row r="27" spans="1:19" s="265" customFormat="1">
      <c r="A27" s="353"/>
      <c r="B27" s="91" t="s">
        <v>148</v>
      </c>
      <c r="C27" s="18"/>
      <c r="D27" s="10" t="s">
        <v>158</v>
      </c>
      <c r="E27" s="18"/>
      <c r="F27" s="94" t="s">
        <v>158</v>
      </c>
      <c r="G27" s="18"/>
      <c r="H27" s="94" t="s">
        <v>158</v>
      </c>
      <c r="I27" s="18"/>
      <c r="J27" s="40"/>
      <c r="K27" s="250"/>
      <c r="L27" s="42"/>
      <c r="M27" s="250"/>
      <c r="N27" s="42"/>
      <c r="O27" s="250"/>
      <c r="P27" s="42"/>
      <c r="Q27" s="250"/>
      <c r="R27" s="42"/>
      <c r="S27" s="250"/>
    </row>
    <row r="28" spans="1:19" s="265" customFormat="1">
      <c r="A28" s="353"/>
      <c r="B28" s="89" t="s">
        <v>149</v>
      </c>
      <c r="C28" s="18"/>
      <c r="D28" s="10" t="s">
        <v>60</v>
      </c>
      <c r="E28" s="18"/>
      <c r="F28" s="302" t="s">
        <v>60</v>
      </c>
      <c r="G28" s="18"/>
      <c r="H28" s="94" t="s">
        <v>60</v>
      </c>
      <c r="I28" s="18"/>
      <c r="J28" s="40"/>
      <c r="K28" s="250"/>
      <c r="L28" s="42"/>
      <c r="M28" s="250"/>
      <c r="N28" s="42"/>
      <c r="O28" s="250"/>
      <c r="P28" s="42"/>
      <c r="Q28" s="250"/>
      <c r="R28" s="42"/>
      <c r="S28" s="250"/>
    </row>
    <row r="29" spans="1:19" s="265" customFormat="1">
      <c r="A29" s="353"/>
      <c r="B29" s="89" t="s">
        <v>144</v>
      </c>
      <c r="C29" s="18"/>
      <c r="D29" s="10" t="s">
        <v>60</v>
      </c>
      <c r="E29" s="18"/>
      <c r="F29" s="303" t="s">
        <v>60</v>
      </c>
      <c r="G29" s="18"/>
      <c r="H29" s="94" t="s">
        <v>60</v>
      </c>
      <c r="I29" s="18"/>
      <c r="J29" s="40"/>
      <c r="K29" s="250"/>
      <c r="L29" s="42"/>
      <c r="M29" s="250"/>
      <c r="N29" s="42"/>
      <c r="O29" s="250"/>
      <c r="P29" s="42"/>
      <c r="Q29" s="250"/>
      <c r="R29" s="42"/>
      <c r="S29" s="250"/>
    </row>
    <row r="30" spans="1:19" s="265" customFormat="1" ht="31.5">
      <c r="A30" s="353"/>
      <c r="B30" s="91" t="s">
        <v>150</v>
      </c>
      <c r="C30" s="18"/>
      <c r="D30" s="10" t="s">
        <v>127</v>
      </c>
      <c r="E30" s="18"/>
      <c r="F30" s="94" t="s">
        <v>159</v>
      </c>
      <c r="G30" s="18"/>
      <c r="H30" s="94" t="s">
        <v>127</v>
      </c>
      <c r="I30" s="18"/>
      <c r="J30" s="40"/>
      <c r="K30" s="250"/>
      <c r="L30" s="42"/>
      <c r="M30" s="250"/>
      <c r="N30" s="42"/>
      <c r="O30" s="250"/>
      <c r="P30" s="42"/>
      <c r="Q30" s="250"/>
      <c r="R30" s="42"/>
      <c r="S30" s="250"/>
    </row>
    <row r="31" spans="1:19" s="265" customFormat="1" ht="63">
      <c r="A31" s="353"/>
      <c r="B31" s="89" t="s">
        <v>151</v>
      </c>
      <c r="C31" s="18"/>
      <c r="D31" s="10" t="s">
        <v>114</v>
      </c>
      <c r="E31" s="18"/>
      <c r="F31" s="302" t="s">
        <v>160</v>
      </c>
      <c r="G31" s="18"/>
      <c r="H31" s="94" t="s">
        <v>161</v>
      </c>
      <c r="I31" s="18"/>
      <c r="J31" s="40"/>
      <c r="K31" s="250"/>
      <c r="L31" s="42"/>
      <c r="M31" s="250"/>
      <c r="N31" s="42"/>
      <c r="O31" s="250"/>
      <c r="P31" s="42"/>
      <c r="Q31" s="250"/>
      <c r="R31" s="42"/>
      <c r="S31" s="250"/>
    </row>
    <row r="32" spans="1:19" s="265" customFormat="1" ht="152.25" customHeight="1">
      <c r="A32" s="266"/>
      <c r="B32" s="265" t="s">
        <v>152</v>
      </c>
      <c r="K32" s="250"/>
      <c r="L32" s="250"/>
      <c r="M32" s="250"/>
      <c r="N32" s="250"/>
      <c r="O32" s="250"/>
      <c r="P32" s="250"/>
      <c r="Q32" s="250"/>
      <c r="R32" s="250"/>
      <c r="S32" s="250"/>
    </row>
    <row r="33" spans="1:2" s="249" customFormat="1">
      <c r="A33" s="251"/>
      <c r="B33" s="263"/>
    </row>
  </sheetData>
  <mergeCells count="3">
    <mergeCell ref="A9:A19"/>
    <mergeCell ref="A21:A31"/>
    <mergeCell ref="J10:J19"/>
  </mergeCells>
  <hyperlinks>
    <hyperlink ref="F28" r:id="rId1" display="http://www.energy.gov.tt/wp-content/uploads/2013/11/Bid_Round_Prequalifaication_Criteria.pdf" xr:uid="{91F356FC-07AA-4C8F-93C5-D66BAEF82A55}"/>
    <hyperlink ref="F29" r:id="rId2" display="https://www.energy.gov.tt/prequalification-criteria-for-participation-in-competitive-bid-round/" xr:uid="{68CFBF14-7CE2-40F8-B86D-30B8EFD0F7F4}"/>
    <hyperlink ref="F10" r:id="rId3" xr:uid="{F4E9DAD2-10E0-CD47-B44F-CAD089290288}"/>
    <hyperlink ref="F11" r:id="rId4" xr:uid="{AA49BFDC-BF4B-B24F-8860-4DEBC8CC315F}"/>
    <hyperlink ref="F24" r:id="rId5" xr:uid="{5120E13D-9CB8-574A-9344-8B06497DAC05}"/>
    <hyperlink ref="F31" r:id="rId6" xr:uid="{D038545E-5DC1-104B-BD97-73DA0A1D105E}"/>
  </hyperlinks>
  <pageMargins left="0.70866141732283505" right="0.70866141732283505" top="0.74803149606299202" bottom="0.74803149606299202" header="0.31496062992126" footer="0.31496062992126"/>
  <pageSetup paperSize="8" orientation="landscape"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A4ED-E0C5-DF4D-986A-BF8B7C33AC58}">
  <sheetPr codeName="Sheet5"/>
  <dimension ref="A1:S22"/>
  <sheetViews>
    <sheetView zoomScale="96" zoomScaleNormal="96" workbookViewId="0">
      <selection activeCell="F9" sqref="F9"/>
    </sheetView>
  </sheetViews>
  <sheetFormatPr defaultColWidth="10.5" defaultRowHeight="16.5"/>
  <cols>
    <col min="1" max="1" width="12" style="247" customWidth="1"/>
    <col min="2" max="2" width="41" style="247" customWidth="1"/>
    <col min="3" max="3" width="3.5" style="247" customWidth="1"/>
    <col min="4" max="4" width="39.375" style="247" customWidth="1"/>
    <col min="5" max="5" width="3.5" style="247" customWidth="1"/>
    <col min="6" max="6" width="37" style="247" customWidth="1"/>
    <col min="7" max="7" width="3.5" style="247" customWidth="1"/>
    <col min="8" max="8" width="37" style="247" customWidth="1"/>
    <col min="9" max="9" width="3.5" style="247" customWidth="1"/>
    <col min="10" max="10" width="54"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64" t="s">
        <v>162</v>
      </c>
    </row>
    <row r="3" spans="1:19" s="43" customFormat="1" ht="69.95" customHeight="1">
      <c r="A3" s="290" t="s">
        <v>163</v>
      </c>
      <c r="B3" s="60" t="s">
        <v>164</v>
      </c>
      <c r="D3" s="10" t="s">
        <v>60</v>
      </c>
      <c r="F3" s="61"/>
      <c r="H3" s="61"/>
      <c r="J3" s="52"/>
      <c r="L3" s="42"/>
      <c r="N3" s="42"/>
      <c r="P3" s="42"/>
      <c r="R3" s="42"/>
    </row>
    <row r="4" spans="1:19" s="41" customFormat="1" ht="19.5">
      <c r="A4" s="59"/>
      <c r="B4" s="50"/>
      <c r="D4" s="50"/>
      <c r="F4" s="50"/>
      <c r="H4" s="50"/>
      <c r="J4" s="51"/>
      <c r="L4" s="51"/>
      <c r="N4" s="51"/>
      <c r="P4" s="51"/>
      <c r="R4" s="51"/>
    </row>
    <row r="5" spans="1:19" s="56" customFormat="1" ht="104.25" customHeight="1">
      <c r="A5" s="54"/>
      <c r="B5" s="93"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36.950000000000003" customHeight="1">
      <c r="A7" s="347" t="s">
        <v>111</v>
      </c>
      <c r="B7" s="18" t="s">
        <v>165</v>
      </c>
      <c r="D7" s="10" t="s">
        <v>124</v>
      </c>
      <c r="F7" s="94" t="s">
        <v>166</v>
      </c>
      <c r="G7" s="18"/>
      <c r="H7" s="94" t="s">
        <v>140</v>
      </c>
      <c r="I7" s="18"/>
      <c r="J7" s="354"/>
      <c r="K7" s="18"/>
      <c r="L7" s="42"/>
      <c r="M7" s="41"/>
      <c r="N7" s="42"/>
      <c r="O7" s="41"/>
      <c r="P7" s="42"/>
      <c r="Q7" s="41"/>
      <c r="R7" s="42"/>
      <c r="S7" s="18"/>
    </row>
    <row r="8" spans="1:19" s="9" customFormat="1" ht="36.950000000000003" customHeight="1">
      <c r="A8" s="347"/>
      <c r="B8" s="18" t="s">
        <v>167</v>
      </c>
      <c r="D8" s="10" t="s">
        <v>114</v>
      </c>
      <c r="F8" s="94" t="s">
        <v>166</v>
      </c>
      <c r="G8" s="18"/>
      <c r="H8" s="94" t="s">
        <v>140</v>
      </c>
      <c r="I8" s="18"/>
      <c r="J8" s="355"/>
      <c r="K8" s="41"/>
      <c r="L8" s="42"/>
      <c r="M8" s="41"/>
      <c r="N8" s="42"/>
      <c r="O8" s="41"/>
      <c r="P8" s="42"/>
      <c r="Q8" s="41"/>
      <c r="R8" s="42"/>
      <c r="S8" s="41"/>
    </row>
    <row r="9" spans="1:19" s="9" customFormat="1" ht="36.950000000000003" customHeight="1">
      <c r="A9" s="347"/>
      <c r="B9" s="18" t="s">
        <v>168</v>
      </c>
      <c r="D9" s="10" t="s">
        <v>114</v>
      </c>
      <c r="F9" s="94" t="s">
        <v>166</v>
      </c>
      <c r="G9" s="18"/>
      <c r="H9" s="94" t="s">
        <v>140</v>
      </c>
      <c r="I9" s="18"/>
      <c r="J9" s="355"/>
      <c r="K9" s="43"/>
      <c r="L9" s="42"/>
      <c r="M9" s="43"/>
      <c r="N9" s="42"/>
      <c r="O9" s="43"/>
      <c r="P9" s="42"/>
      <c r="Q9" s="43"/>
      <c r="R9" s="42"/>
      <c r="S9" s="43"/>
    </row>
    <row r="10" spans="1:19" s="9" customFormat="1" ht="36.950000000000003" customHeight="1">
      <c r="A10" s="347"/>
      <c r="B10" s="18" t="s">
        <v>169</v>
      </c>
      <c r="D10" s="10" t="s">
        <v>124</v>
      </c>
      <c r="F10" s="94" t="s">
        <v>166</v>
      </c>
      <c r="G10" s="18"/>
      <c r="H10" s="94" t="s">
        <v>140</v>
      </c>
      <c r="I10" s="18"/>
      <c r="J10" s="355"/>
      <c r="K10" s="41"/>
      <c r="L10" s="42"/>
      <c r="M10" s="41"/>
      <c r="N10" s="42"/>
      <c r="O10" s="41"/>
      <c r="P10" s="42"/>
      <c r="Q10" s="41"/>
      <c r="R10" s="42"/>
      <c r="S10" s="41"/>
    </row>
    <row r="11" spans="1:19" s="9" customFormat="1" ht="36.950000000000003" customHeight="1">
      <c r="A11" s="347"/>
      <c r="B11" s="18" t="s">
        <v>170</v>
      </c>
      <c r="D11" s="10" t="s">
        <v>124</v>
      </c>
      <c r="F11" s="94" t="s">
        <v>166</v>
      </c>
      <c r="G11" s="18"/>
      <c r="H11" s="94" t="s">
        <v>140</v>
      </c>
      <c r="I11" s="18"/>
      <c r="J11" s="355"/>
      <c r="K11" s="18"/>
      <c r="L11" s="42"/>
      <c r="M11" s="18"/>
      <c r="N11" s="42"/>
      <c r="O11" s="18"/>
      <c r="P11" s="42"/>
      <c r="Q11" s="18"/>
      <c r="R11" s="42"/>
      <c r="S11" s="18"/>
    </row>
    <row r="12" spans="1:19" s="9" customFormat="1" ht="36.950000000000003" customHeight="1">
      <c r="A12" s="357"/>
      <c r="B12" s="18" t="s">
        <v>171</v>
      </c>
      <c r="D12" s="10" t="s">
        <v>124</v>
      </c>
      <c r="F12" s="94" t="s">
        <v>166</v>
      </c>
      <c r="G12" s="18"/>
      <c r="H12" s="94" t="s">
        <v>140</v>
      </c>
      <c r="I12" s="18"/>
      <c r="J12" s="355"/>
      <c r="K12" s="18"/>
      <c r="L12" s="42"/>
      <c r="M12" s="18"/>
      <c r="N12" s="42"/>
      <c r="O12" s="18"/>
      <c r="P12" s="42"/>
      <c r="Q12" s="18"/>
      <c r="R12" s="42"/>
      <c r="S12" s="18"/>
    </row>
    <row r="13" spans="1:19" s="9" customFormat="1" ht="36.950000000000003" customHeight="1">
      <c r="A13" s="357"/>
      <c r="B13" s="18" t="s">
        <v>172</v>
      </c>
      <c r="D13" s="10" t="s">
        <v>124</v>
      </c>
      <c r="F13" s="94" t="s">
        <v>166</v>
      </c>
      <c r="G13" s="18"/>
      <c r="H13" s="94" t="s">
        <v>140</v>
      </c>
      <c r="I13" s="18"/>
      <c r="J13" s="356"/>
      <c r="K13" s="18"/>
      <c r="L13" s="42"/>
      <c r="M13" s="18"/>
      <c r="N13" s="42"/>
      <c r="O13" s="18"/>
      <c r="P13" s="42"/>
      <c r="Q13" s="18"/>
      <c r="R13" s="42"/>
      <c r="S13" s="18"/>
    </row>
    <row r="14" spans="1:19" s="250" customFormat="1" ht="20.25" customHeight="1">
      <c r="A14" s="253"/>
      <c r="B14" s="89"/>
      <c r="G14" s="18"/>
      <c r="I14" s="18"/>
      <c r="J14" s="18"/>
      <c r="L14" s="9"/>
      <c r="N14" s="9"/>
      <c r="P14" s="9"/>
      <c r="R14" s="9"/>
    </row>
    <row r="15" spans="1:19" s="9" customFormat="1" ht="36.950000000000003" customHeight="1">
      <c r="A15" s="358" t="s">
        <v>129</v>
      </c>
      <c r="B15" s="18" t="s">
        <v>173</v>
      </c>
      <c r="D15" s="10" t="s">
        <v>114</v>
      </c>
      <c r="F15" s="94" t="s">
        <v>166</v>
      </c>
      <c r="G15" s="18"/>
      <c r="H15" s="94" t="s">
        <v>174</v>
      </c>
      <c r="I15" s="18"/>
      <c r="J15" s="354"/>
      <c r="K15" s="250"/>
      <c r="L15" s="42"/>
      <c r="M15" s="250"/>
      <c r="N15" s="42"/>
      <c r="O15" s="250"/>
      <c r="P15" s="42"/>
      <c r="Q15" s="250"/>
      <c r="R15" s="42"/>
      <c r="S15" s="250"/>
    </row>
    <row r="16" spans="1:19" s="9" customFormat="1" ht="36.950000000000003" customHeight="1">
      <c r="A16" s="358"/>
      <c r="B16" s="18" t="s">
        <v>167</v>
      </c>
      <c r="D16" s="10" t="s">
        <v>114</v>
      </c>
      <c r="F16" s="94" t="s">
        <v>166</v>
      </c>
      <c r="G16" s="18"/>
      <c r="H16" s="94" t="s">
        <v>174</v>
      </c>
      <c r="I16" s="18"/>
      <c r="J16" s="355"/>
      <c r="K16" s="250"/>
      <c r="L16" s="42"/>
      <c r="M16" s="250"/>
      <c r="N16" s="42"/>
      <c r="O16" s="250"/>
      <c r="P16" s="42"/>
      <c r="Q16" s="250"/>
      <c r="R16" s="42"/>
      <c r="S16" s="250"/>
    </row>
    <row r="17" spans="1:19" s="9" customFormat="1" ht="36.950000000000003" customHeight="1">
      <c r="A17" s="358"/>
      <c r="B17" s="18" t="s">
        <v>168</v>
      </c>
      <c r="D17" s="10" t="s">
        <v>114</v>
      </c>
      <c r="F17" s="94" t="s">
        <v>166</v>
      </c>
      <c r="G17" s="18"/>
      <c r="H17" s="94" t="s">
        <v>174</v>
      </c>
      <c r="I17" s="18"/>
      <c r="J17" s="355"/>
      <c r="K17" s="250"/>
      <c r="L17" s="42"/>
      <c r="M17" s="250"/>
      <c r="N17" s="42"/>
      <c r="O17" s="250"/>
      <c r="P17" s="42"/>
      <c r="Q17" s="250"/>
      <c r="R17" s="42"/>
      <c r="S17" s="250"/>
    </row>
    <row r="18" spans="1:19" s="9" customFormat="1" ht="36.950000000000003" customHeight="1">
      <c r="A18" s="358"/>
      <c r="B18" s="18" t="s">
        <v>169</v>
      </c>
      <c r="D18" s="10" t="s">
        <v>114</v>
      </c>
      <c r="F18" s="94" t="s">
        <v>166</v>
      </c>
      <c r="G18" s="265"/>
      <c r="H18" s="94" t="s">
        <v>174</v>
      </c>
      <c r="I18" s="265"/>
      <c r="J18" s="355"/>
      <c r="K18" s="250"/>
      <c r="L18" s="42"/>
      <c r="M18" s="250"/>
      <c r="N18" s="42"/>
      <c r="O18" s="250"/>
      <c r="P18" s="42"/>
      <c r="Q18" s="250"/>
      <c r="R18" s="42"/>
      <c r="S18" s="250"/>
    </row>
    <row r="19" spans="1:19" s="9" customFormat="1" ht="36.950000000000003" customHeight="1">
      <c r="A19" s="358"/>
      <c r="B19" s="18" t="s">
        <v>170</v>
      </c>
      <c r="D19" s="10" t="s">
        <v>114</v>
      </c>
      <c r="F19" s="94" t="s">
        <v>166</v>
      </c>
      <c r="G19" s="18"/>
      <c r="H19" s="94" t="s">
        <v>174</v>
      </c>
      <c r="I19" s="18"/>
      <c r="J19" s="355"/>
      <c r="K19" s="250"/>
      <c r="L19" s="42"/>
      <c r="M19" s="250"/>
      <c r="N19" s="42"/>
      <c r="O19" s="250"/>
      <c r="P19" s="42"/>
      <c r="Q19" s="250"/>
      <c r="R19" s="42"/>
      <c r="S19" s="250"/>
    </row>
    <row r="20" spans="1:19" s="9" customFormat="1" ht="36.950000000000003" customHeight="1">
      <c r="A20" s="357"/>
      <c r="B20" s="18" t="s">
        <v>171</v>
      </c>
      <c r="D20" s="10" t="s">
        <v>114</v>
      </c>
      <c r="F20" s="94" t="s">
        <v>166</v>
      </c>
      <c r="G20" s="18"/>
      <c r="H20" s="94" t="s">
        <v>174</v>
      </c>
      <c r="I20" s="18"/>
      <c r="J20" s="355"/>
      <c r="K20" s="250"/>
      <c r="L20" s="42"/>
      <c r="M20" s="250"/>
      <c r="N20" s="42"/>
      <c r="O20" s="250"/>
      <c r="P20" s="42"/>
      <c r="Q20" s="250"/>
      <c r="R20" s="42"/>
      <c r="S20" s="250"/>
    </row>
    <row r="21" spans="1:19" s="9" customFormat="1" ht="36.950000000000003" customHeight="1">
      <c r="A21" s="357"/>
      <c r="B21" s="18" t="s">
        <v>172</v>
      </c>
      <c r="D21" s="10" t="s">
        <v>114</v>
      </c>
      <c r="F21" s="94" t="s">
        <v>166</v>
      </c>
      <c r="G21" s="18"/>
      <c r="H21" s="94" t="s">
        <v>174</v>
      </c>
      <c r="I21" s="18"/>
      <c r="J21" s="356"/>
      <c r="K21" s="250"/>
      <c r="L21" s="42"/>
      <c r="M21" s="250"/>
      <c r="N21" s="42"/>
      <c r="O21" s="250"/>
      <c r="P21" s="42"/>
      <c r="Q21" s="250"/>
      <c r="R21" s="42"/>
      <c r="S21" s="250"/>
    </row>
    <row r="22" spans="1:19" s="249" customFormat="1">
      <c r="A22" s="248"/>
    </row>
  </sheetData>
  <mergeCells count="4">
    <mergeCell ref="A7:A13"/>
    <mergeCell ref="A15:A21"/>
    <mergeCell ref="J7:J13"/>
    <mergeCell ref="J15:J21"/>
  </mergeCells>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8178-1AB8-FC42-A246-B23CAC0D8D50}">
  <sheetPr codeName="Sheet6"/>
  <dimension ref="A1:S14"/>
  <sheetViews>
    <sheetView topLeftCell="A6" zoomScaleNormal="100" workbookViewId="0">
      <selection activeCell="A8" sqref="A8"/>
    </sheetView>
  </sheetViews>
  <sheetFormatPr defaultColWidth="10.5" defaultRowHeight="16.5"/>
  <cols>
    <col min="1" max="1" width="12.5" style="247" customWidth="1"/>
    <col min="2" max="2" width="49.875" style="247" customWidth="1"/>
    <col min="3" max="3" width="3.875" style="247" customWidth="1"/>
    <col min="4" max="4" width="41" style="247" customWidth="1"/>
    <col min="5" max="5" width="3.875" style="247" customWidth="1"/>
    <col min="6" max="6" width="27.5" style="247" customWidth="1"/>
    <col min="7" max="7" width="3.875" style="247" customWidth="1"/>
    <col min="8" max="8" width="27.5" style="247" customWidth="1"/>
    <col min="9" max="9" width="3.875" style="247" customWidth="1"/>
    <col min="10" max="10" width="48"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64" t="s">
        <v>175</v>
      </c>
    </row>
    <row r="3" spans="1:19" s="43" customFormat="1" ht="110.25">
      <c r="A3" s="290" t="s">
        <v>176</v>
      </c>
      <c r="B3" s="60" t="s">
        <v>177</v>
      </c>
      <c r="D3" s="10" t="s">
        <v>60</v>
      </c>
      <c r="F3" s="61"/>
      <c r="H3" s="61"/>
      <c r="J3" s="52"/>
      <c r="L3" s="42"/>
      <c r="N3" s="42"/>
      <c r="P3" s="42"/>
      <c r="R3" s="42"/>
    </row>
    <row r="4" spans="1:19" s="41" customFormat="1" ht="19.5">
      <c r="A4" s="59"/>
      <c r="B4" s="50"/>
      <c r="D4" s="50"/>
      <c r="F4" s="50"/>
      <c r="H4" s="50"/>
      <c r="J4" s="51"/>
      <c r="L4" s="51"/>
      <c r="N4" s="51"/>
      <c r="P4" s="51"/>
      <c r="R4" s="51"/>
    </row>
    <row r="5" spans="1:19" s="56" customFormat="1" ht="78">
      <c r="A5" s="54"/>
      <c r="B5" s="93"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54.95" customHeight="1">
      <c r="A7" s="14"/>
      <c r="B7" s="89" t="s">
        <v>178</v>
      </c>
      <c r="D7" s="10" t="s">
        <v>156</v>
      </c>
      <c r="F7" s="94"/>
      <c r="G7" s="18"/>
      <c r="H7" s="94" t="s">
        <v>179</v>
      </c>
      <c r="I7" s="18"/>
      <c r="J7" s="359"/>
      <c r="K7" s="18"/>
      <c r="L7" s="42"/>
      <c r="M7" s="41"/>
      <c r="N7" s="42"/>
      <c r="O7" s="41"/>
      <c r="P7" s="42"/>
      <c r="Q7" s="41"/>
      <c r="R7" s="42"/>
      <c r="S7" s="18"/>
    </row>
    <row r="8" spans="1:19" s="9" customFormat="1" ht="54.95" customHeight="1">
      <c r="A8" s="14"/>
      <c r="B8" s="280" t="s">
        <v>180</v>
      </c>
      <c r="D8" s="10" t="s">
        <v>181</v>
      </c>
      <c r="F8" s="10" t="s">
        <v>181</v>
      </c>
      <c r="G8" s="18"/>
      <c r="H8" s="94" t="s">
        <v>145</v>
      </c>
      <c r="I8" s="18"/>
      <c r="J8" s="360"/>
      <c r="K8" s="41"/>
      <c r="L8" s="42"/>
      <c r="M8" s="41"/>
      <c r="N8" s="42"/>
      <c r="O8" s="41"/>
      <c r="P8" s="42"/>
      <c r="Q8" s="41"/>
      <c r="R8" s="42"/>
      <c r="S8" s="41"/>
    </row>
    <row r="9" spans="1:19" s="9" customFormat="1" ht="54.95" customHeight="1">
      <c r="A9" s="14"/>
      <c r="B9" s="280" t="s">
        <v>182</v>
      </c>
      <c r="D9" s="10" t="s">
        <v>181</v>
      </c>
      <c r="F9" s="10" t="s">
        <v>181</v>
      </c>
      <c r="G9" s="18"/>
      <c r="H9" s="94" t="s">
        <v>145</v>
      </c>
      <c r="I9" s="18"/>
      <c r="J9" s="360"/>
      <c r="K9" s="43"/>
      <c r="L9" s="42"/>
      <c r="M9" s="43"/>
      <c r="N9" s="42"/>
      <c r="O9" s="43"/>
      <c r="P9" s="42"/>
      <c r="Q9" s="43"/>
      <c r="R9" s="42"/>
      <c r="S9" s="43"/>
    </row>
    <row r="10" spans="1:19" s="9" customFormat="1" ht="54.95" customHeight="1">
      <c r="A10" s="14"/>
      <c r="B10" s="89" t="s">
        <v>183</v>
      </c>
      <c r="D10" s="10" t="s">
        <v>181</v>
      </c>
      <c r="F10" s="10" t="s">
        <v>181</v>
      </c>
      <c r="G10" s="18"/>
      <c r="H10" s="94" t="s">
        <v>145</v>
      </c>
      <c r="I10" s="18"/>
      <c r="J10" s="360"/>
      <c r="K10" s="41"/>
      <c r="L10" s="42"/>
      <c r="M10" s="41"/>
      <c r="N10" s="42"/>
      <c r="O10" s="41"/>
      <c r="P10" s="42"/>
      <c r="Q10" s="41"/>
      <c r="R10" s="42"/>
      <c r="S10" s="41"/>
    </row>
    <row r="11" spans="1:19" s="9" customFormat="1" ht="54.95" customHeight="1">
      <c r="A11" s="14"/>
      <c r="B11" s="89" t="s">
        <v>184</v>
      </c>
      <c r="D11" s="10" t="s">
        <v>181</v>
      </c>
      <c r="F11" s="10" t="s">
        <v>181</v>
      </c>
      <c r="G11" s="18"/>
      <c r="H11" s="94" t="s">
        <v>145</v>
      </c>
      <c r="I11" s="18"/>
      <c r="J11" s="360"/>
      <c r="K11" s="18"/>
      <c r="L11" s="42"/>
      <c r="M11" s="18"/>
      <c r="N11" s="42"/>
      <c r="O11" s="18"/>
      <c r="P11" s="42"/>
      <c r="Q11" s="18"/>
      <c r="R11" s="42"/>
      <c r="S11" s="18"/>
    </row>
    <row r="12" spans="1:19" s="9" customFormat="1" ht="54.95" customHeight="1">
      <c r="A12" s="14"/>
      <c r="B12" s="30" t="s">
        <v>185</v>
      </c>
      <c r="D12" s="10" t="s">
        <v>181</v>
      </c>
      <c r="F12" s="10" t="s">
        <v>181</v>
      </c>
      <c r="G12" s="18"/>
      <c r="H12" s="94" t="s">
        <v>145</v>
      </c>
      <c r="I12" s="18"/>
      <c r="J12" s="360"/>
      <c r="K12" s="18"/>
      <c r="L12" s="42"/>
      <c r="M12" s="18"/>
      <c r="N12" s="42"/>
      <c r="O12" s="18"/>
      <c r="P12" s="42"/>
      <c r="Q12" s="18"/>
      <c r="R12" s="42"/>
      <c r="S12" s="18"/>
    </row>
    <row r="13" spans="1:19" s="249" customFormat="1" ht="31.5">
      <c r="A13" s="14"/>
      <c r="B13" s="281" t="s">
        <v>186</v>
      </c>
      <c r="D13" s="10" t="s">
        <v>181</v>
      </c>
      <c r="E13" s="9"/>
      <c r="F13" s="10" t="s">
        <v>181</v>
      </c>
      <c r="G13" s="18"/>
      <c r="H13" s="94" t="s">
        <v>145</v>
      </c>
      <c r="I13" s="18"/>
      <c r="J13" s="360"/>
      <c r="K13" s="18"/>
      <c r="L13" s="42"/>
      <c r="M13" s="18"/>
      <c r="N13" s="42"/>
      <c r="O13" s="18"/>
      <c r="P13" s="42"/>
      <c r="Q13" s="18"/>
      <c r="R13" s="42"/>
      <c r="S13" s="18"/>
    </row>
    <row r="14" spans="1:19" ht="31.5">
      <c r="A14" s="15"/>
      <c r="B14" s="282" t="s">
        <v>187</v>
      </c>
      <c r="C14" s="283"/>
      <c r="D14" s="10" t="s">
        <v>181</v>
      </c>
      <c r="E14" s="11"/>
      <c r="F14" s="10" t="s">
        <v>181</v>
      </c>
      <c r="G14" s="284"/>
      <c r="H14" s="94" t="s">
        <v>145</v>
      </c>
      <c r="I14" s="284"/>
      <c r="J14" s="361"/>
      <c r="K14" s="284"/>
      <c r="L14" s="44"/>
      <c r="M14" s="284"/>
      <c r="N14" s="44"/>
      <c r="O14" s="284"/>
      <c r="P14" s="44"/>
      <c r="Q14" s="284"/>
      <c r="R14" s="44"/>
      <c r="S14" s="284"/>
    </row>
  </sheetData>
  <mergeCells count="1">
    <mergeCell ref="J7:J14"/>
  </mergeCells>
  <pageMargins left="0.25" right="0.25" top="0.75" bottom="0.75" header="0.3" footer="0.3"/>
  <pageSetup paperSize="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B9DC-5D13-044A-B3E3-35E86CDB8F81}">
  <sheetPr codeName="Sheet7"/>
  <dimension ref="A1:S19"/>
  <sheetViews>
    <sheetView topLeftCell="A4" zoomScaleNormal="100" zoomScalePageLayoutView="85" workbookViewId="0">
      <selection activeCell="F19" sqref="F19"/>
    </sheetView>
  </sheetViews>
  <sheetFormatPr defaultColWidth="10.5" defaultRowHeight="16.5"/>
  <cols>
    <col min="1" max="1" width="18" style="247" customWidth="1"/>
    <col min="2" max="2" width="37" style="262" customWidth="1"/>
    <col min="3" max="3" width="3.5" style="247" customWidth="1"/>
    <col min="4" max="4" width="41.375" style="247" customWidth="1"/>
    <col min="5" max="5" width="3.5" style="247" customWidth="1"/>
    <col min="6" max="6" width="30.5" style="247" customWidth="1"/>
    <col min="7" max="7" width="3.5" style="247" customWidth="1"/>
    <col min="8" max="8" width="30.5" style="247" customWidth="1"/>
    <col min="9" max="9" width="3.5" style="247" customWidth="1"/>
    <col min="10" max="10" width="47.87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298" width="10.875" style="247"/>
    <col min="299" max="16384" width="10.5" style="247"/>
  </cols>
  <sheetData>
    <row r="1" spans="1:19" ht="27">
      <c r="A1" s="246" t="s">
        <v>188</v>
      </c>
    </row>
    <row r="3" spans="1:19" s="43" customFormat="1" ht="141.75">
      <c r="A3" s="290" t="s">
        <v>189</v>
      </c>
      <c r="B3" s="60" t="s">
        <v>190</v>
      </c>
      <c r="D3" s="10" t="s">
        <v>191</v>
      </c>
      <c r="F3" s="61"/>
      <c r="H3" s="61"/>
      <c r="J3" s="52"/>
      <c r="L3" s="42"/>
      <c r="N3" s="42"/>
      <c r="P3" s="42"/>
      <c r="R3" s="42"/>
    </row>
    <row r="4" spans="1:19" s="41" customFormat="1" ht="19.5">
      <c r="A4" s="59"/>
      <c r="B4" s="50"/>
      <c r="D4" s="50"/>
      <c r="F4" s="50"/>
      <c r="H4" s="50"/>
      <c r="J4" s="51"/>
      <c r="L4" s="51"/>
      <c r="N4" s="51"/>
      <c r="P4" s="51"/>
      <c r="R4" s="51"/>
    </row>
    <row r="5" spans="1:19" s="56" customFormat="1" ht="78">
      <c r="A5" s="54"/>
      <c r="B5" s="55"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9" customFormat="1" ht="32.25" customHeight="1">
      <c r="A7" s="14"/>
      <c r="B7" s="16" t="s">
        <v>192</v>
      </c>
      <c r="D7" s="10" t="s">
        <v>193</v>
      </c>
      <c r="F7" s="302" t="s">
        <v>194</v>
      </c>
      <c r="G7" s="18"/>
      <c r="H7" s="94" t="s">
        <v>195</v>
      </c>
      <c r="I7" s="18"/>
      <c r="J7" s="354"/>
      <c r="K7" s="18"/>
      <c r="L7" s="42"/>
      <c r="M7" s="41"/>
      <c r="N7" s="42"/>
      <c r="O7" s="41"/>
      <c r="P7" s="42"/>
      <c r="Q7" s="41"/>
      <c r="R7" s="42"/>
      <c r="S7" s="18"/>
    </row>
    <row r="8" spans="1:19" s="9" customFormat="1" ht="32.25" customHeight="1">
      <c r="A8" s="14"/>
      <c r="B8" s="243" t="s">
        <v>196</v>
      </c>
      <c r="D8" s="10" t="s">
        <v>193</v>
      </c>
      <c r="F8" s="302" t="s">
        <v>194</v>
      </c>
      <c r="G8" s="18"/>
      <c r="H8" s="94" t="s">
        <v>197</v>
      </c>
      <c r="I8" s="18"/>
      <c r="J8" s="355"/>
      <c r="K8" s="41"/>
      <c r="L8" s="42"/>
      <c r="M8" s="41"/>
      <c r="N8" s="42"/>
      <c r="O8" s="41"/>
      <c r="P8" s="42"/>
      <c r="Q8" s="41"/>
      <c r="R8" s="42"/>
      <c r="S8" s="41"/>
    </row>
    <row r="9" spans="1:19" s="9" customFormat="1" ht="32.25" customHeight="1">
      <c r="A9" s="14"/>
      <c r="B9" s="244" t="s">
        <v>198</v>
      </c>
      <c r="D9" s="10" t="s">
        <v>193</v>
      </c>
      <c r="F9" s="311" t="s">
        <v>194</v>
      </c>
      <c r="G9" s="18"/>
      <c r="H9" s="94" t="s">
        <v>195</v>
      </c>
      <c r="I9" s="18"/>
      <c r="J9" s="355"/>
      <c r="K9" s="43"/>
      <c r="L9" s="42"/>
      <c r="M9" s="43"/>
      <c r="N9" s="42"/>
      <c r="O9" s="43"/>
      <c r="P9" s="42"/>
      <c r="Q9" s="43"/>
      <c r="R9" s="42"/>
      <c r="S9" s="43"/>
    </row>
    <row r="10" spans="1:19" s="9" customFormat="1" ht="32.25" customHeight="1">
      <c r="A10" s="14"/>
      <c r="B10" s="244" t="s">
        <v>199</v>
      </c>
      <c r="D10" s="10" t="s">
        <v>193</v>
      </c>
      <c r="F10" s="94" t="s">
        <v>200</v>
      </c>
      <c r="G10" s="18"/>
      <c r="H10" s="94" t="s">
        <v>195</v>
      </c>
      <c r="I10" s="18"/>
      <c r="J10" s="355"/>
      <c r="K10" s="43"/>
      <c r="L10" s="42"/>
      <c r="M10" s="43"/>
      <c r="N10" s="42"/>
      <c r="O10" s="43"/>
      <c r="P10" s="42"/>
      <c r="Q10" s="43"/>
      <c r="R10" s="42"/>
      <c r="S10" s="43"/>
    </row>
    <row r="11" spans="1:19" s="9" customFormat="1" ht="32.25" customHeight="1">
      <c r="A11" s="14"/>
      <c r="B11" s="242" t="s">
        <v>201</v>
      </c>
      <c r="D11" s="10" t="s">
        <v>193</v>
      </c>
      <c r="F11" s="94" t="s">
        <v>202</v>
      </c>
      <c r="G11" s="18"/>
      <c r="H11" s="94" t="s">
        <v>197</v>
      </c>
      <c r="I11" s="18"/>
      <c r="J11" s="355"/>
      <c r="K11" s="41"/>
      <c r="L11" s="42"/>
      <c r="M11" s="41"/>
      <c r="N11" s="42"/>
      <c r="O11" s="41"/>
      <c r="P11" s="42"/>
      <c r="Q11" s="41"/>
      <c r="R11" s="42"/>
      <c r="S11" s="41"/>
    </row>
    <row r="12" spans="1:19" s="9" customFormat="1" ht="32.25" customHeight="1">
      <c r="A12" s="14"/>
      <c r="B12" s="244" t="s">
        <v>203</v>
      </c>
      <c r="D12" s="10" t="s">
        <v>193</v>
      </c>
      <c r="F12" s="94" t="s">
        <v>204</v>
      </c>
      <c r="G12" s="18"/>
      <c r="H12" s="94" t="s">
        <v>60</v>
      </c>
      <c r="I12" s="18"/>
      <c r="J12" s="355"/>
      <c r="K12" s="18"/>
      <c r="L12" s="42"/>
      <c r="M12" s="18"/>
      <c r="N12" s="42"/>
      <c r="O12" s="18"/>
      <c r="P12" s="42"/>
      <c r="Q12" s="18"/>
      <c r="R12" s="42"/>
      <c r="S12" s="18"/>
    </row>
    <row r="13" spans="1:19" s="9" customFormat="1" ht="32.25" customHeight="1">
      <c r="A13" s="14"/>
      <c r="B13" s="243" t="s">
        <v>205</v>
      </c>
      <c r="D13" s="10" t="s">
        <v>193</v>
      </c>
      <c r="F13" s="94" t="s">
        <v>60</v>
      </c>
      <c r="G13" s="18"/>
      <c r="H13" s="94" t="s">
        <v>60</v>
      </c>
      <c r="I13" s="18"/>
      <c r="J13" s="355"/>
      <c r="K13" s="18"/>
      <c r="L13" s="42"/>
      <c r="M13" s="18"/>
      <c r="N13" s="42"/>
      <c r="O13" s="18"/>
      <c r="P13" s="42"/>
      <c r="Q13" s="18"/>
      <c r="R13" s="42"/>
      <c r="S13" s="18"/>
    </row>
    <row r="14" spans="1:19" s="9" customFormat="1" ht="32.25" customHeight="1">
      <c r="A14" s="14"/>
      <c r="B14" s="243" t="s">
        <v>206</v>
      </c>
      <c r="D14" s="10" t="s">
        <v>193</v>
      </c>
      <c r="F14" s="94" t="s">
        <v>60</v>
      </c>
      <c r="G14" s="18"/>
      <c r="H14" s="94" t="s">
        <v>60</v>
      </c>
      <c r="I14" s="18"/>
      <c r="J14" s="355"/>
      <c r="K14" s="18"/>
      <c r="L14" s="42"/>
      <c r="M14" s="18"/>
      <c r="N14" s="42"/>
      <c r="O14" s="18"/>
      <c r="P14" s="42"/>
      <c r="Q14" s="18"/>
      <c r="R14" s="42"/>
      <c r="S14" s="18"/>
    </row>
    <row r="15" spans="1:19" s="9" customFormat="1" ht="32.25" customHeight="1">
      <c r="A15" s="14"/>
      <c r="B15" s="244" t="s">
        <v>207</v>
      </c>
      <c r="D15" s="10" t="s">
        <v>193</v>
      </c>
      <c r="F15" s="94" t="s">
        <v>202</v>
      </c>
      <c r="G15" s="250"/>
      <c r="H15" s="94" t="s">
        <v>197</v>
      </c>
      <c r="I15" s="250"/>
      <c r="J15" s="355"/>
      <c r="K15" s="250"/>
      <c r="L15" s="42"/>
      <c r="M15" s="250"/>
      <c r="N15" s="42"/>
      <c r="O15" s="250"/>
      <c r="P15" s="42"/>
      <c r="Q15" s="250"/>
      <c r="R15" s="42"/>
      <c r="S15" s="250"/>
    </row>
    <row r="16" spans="1:19" s="9" customFormat="1" ht="32.25" customHeight="1">
      <c r="A16" s="14"/>
      <c r="B16" s="243" t="s">
        <v>208</v>
      </c>
      <c r="D16" s="10" t="s">
        <v>193</v>
      </c>
      <c r="F16" s="94" t="s">
        <v>209</v>
      </c>
      <c r="G16" s="250"/>
      <c r="H16" s="94" t="s">
        <v>197</v>
      </c>
      <c r="I16" s="250"/>
      <c r="J16" s="355"/>
      <c r="K16" s="250"/>
      <c r="L16" s="42"/>
      <c r="M16" s="250"/>
      <c r="N16" s="42"/>
      <c r="O16" s="250"/>
      <c r="P16" s="42"/>
      <c r="Q16" s="250"/>
      <c r="R16" s="42"/>
      <c r="S16" s="250"/>
    </row>
    <row r="17" spans="1:19" s="9" customFormat="1" ht="32.25" customHeight="1">
      <c r="A17" s="14"/>
      <c r="B17" s="245" t="s">
        <v>210</v>
      </c>
      <c r="D17" s="10" t="s">
        <v>193</v>
      </c>
      <c r="F17" s="94" t="s">
        <v>209</v>
      </c>
      <c r="G17" s="250"/>
      <c r="H17" s="94" t="s">
        <v>195</v>
      </c>
      <c r="I17" s="250"/>
      <c r="J17" s="355"/>
      <c r="K17" s="250"/>
      <c r="L17" s="42"/>
      <c r="M17" s="250"/>
      <c r="N17" s="42"/>
      <c r="O17" s="250"/>
      <c r="P17" s="42"/>
      <c r="Q17" s="250"/>
      <c r="R17" s="42"/>
      <c r="S17" s="250"/>
    </row>
    <row r="18" spans="1:19" s="9" customFormat="1" ht="32.25" customHeight="1">
      <c r="A18" s="14"/>
      <c r="B18" s="16" t="s">
        <v>211</v>
      </c>
      <c r="D18" s="10" t="s">
        <v>193</v>
      </c>
      <c r="F18" s="94" t="s">
        <v>202</v>
      </c>
      <c r="G18" s="250"/>
      <c r="H18" s="94" t="s">
        <v>197</v>
      </c>
      <c r="I18" s="250"/>
      <c r="J18" s="356"/>
      <c r="K18" s="250"/>
      <c r="L18" s="42"/>
      <c r="M18" s="250"/>
      <c r="N18" s="42"/>
      <c r="O18" s="250"/>
      <c r="P18" s="42"/>
      <c r="Q18" s="250"/>
      <c r="R18" s="42"/>
      <c r="S18" s="250"/>
    </row>
    <row r="19" spans="1:19" s="249" customFormat="1">
      <c r="A19" s="248"/>
      <c r="B19" s="263"/>
    </row>
  </sheetData>
  <mergeCells count="1">
    <mergeCell ref="J7:J18"/>
  </mergeCells>
  <hyperlinks>
    <hyperlink ref="F7" r:id="rId1" xr:uid="{D0EF985E-D24B-9C46-83C1-8FF734F1A758}"/>
    <hyperlink ref="F8" r:id="rId2" xr:uid="{572F5B1D-53C2-2E43-8B51-14589DEA4AB2}"/>
    <hyperlink ref="F9" r:id="rId3" display="http://news.gov.tt/sites/default/files/E-Gazette/Gazette 2019/Acts/Act No. 6 of 2019.pdf" xr:uid="{94E52E13-2FA7-C24C-B668-69ECFCBF6841}"/>
  </hyperlinks>
  <pageMargins left="0.7" right="0.7" top="0.75" bottom="0.75" header="0.3" footer="0.3"/>
  <pageSetup paperSize="8" orientation="landscape" horizontalDpi="1200"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E8D-9B8E-814D-8F26-01732F729F03}">
  <sheetPr codeName="Sheet8"/>
  <dimension ref="A1:S25"/>
  <sheetViews>
    <sheetView topLeftCell="A8" zoomScaleNormal="100" zoomScalePageLayoutView="50" workbookViewId="0">
      <selection activeCell="D15" sqref="D15"/>
    </sheetView>
  </sheetViews>
  <sheetFormatPr defaultColWidth="10.5" defaultRowHeight="16.5"/>
  <cols>
    <col min="1" max="1" width="15" style="247" customWidth="1"/>
    <col min="2" max="2" width="65.375" style="247" customWidth="1"/>
    <col min="3" max="3" width="3.375" style="247" customWidth="1"/>
    <col min="4" max="4" width="38.5" style="247" customWidth="1"/>
    <col min="5" max="5" width="3.375" style="247" customWidth="1"/>
    <col min="6" max="6" width="26.375" style="247" customWidth="1"/>
    <col min="7" max="7" width="3.375" style="247" customWidth="1"/>
    <col min="8" max="8" width="26.375" style="247" customWidth="1"/>
    <col min="9" max="9" width="3.375" style="247" customWidth="1"/>
    <col min="10" max="10" width="51" style="247" customWidth="1"/>
    <col min="11" max="11" width="3.375" style="247" customWidth="1"/>
    <col min="12" max="12" width="39.5" style="247" customWidth="1"/>
    <col min="13" max="13" width="3.375" style="247" customWidth="1"/>
    <col min="14" max="14" width="39.5" style="247" customWidth="1"/>
    <col min="15" max="15" width="3.375" style="247" customWidth="1"/>
    <col min="16" max="16" width="39.5" style="247" customWidth="1"/>
    <col min="17" max="17" width="3.375" style="247" customWidth="1"/>
    <col min="18" max="18" width="39.5" style="247" customWidth="1"/>
    <col min="19" max="19" width="3.375" style="247" customWidth="1"/>
    <col min="20" max="16384" width="10.5" style="247"/>
  </cols>
  <sheetData>
    <row r="1" spans="1:19" ht="27">
      <c r="A1" s="246" t="s">
        <v>212</v>
      </c>
    </row>
    <row r="3" spans="1:19" s="43" customFormat="1" ht="126">
      <c r="A3" s="290" t="s">
        <v>213</v>
      </c>
      <c r="B3" s="60" t="s">
        <v>214</v>
      </c>
      <c r="D3" s="10" t="s">
        <v>60</v>
      </c>
      <c r="F3" s="61"/>
      <c r="H3" s="61"/>
      <c r="J3" s="52"/>
      <c r="L3" s="42"/>
      <c r="N3" s="42"/>
      <c r="P3" s="42"/>
      <c r="R3" s="42"/>
    </row>
    <row r="4" spans="1:19" s="41" customFormat="1" ht="19.5">
      <c r="A4" s="59"/>
      <c r="B4" s="50"/>
      <c r="D4" s="50"/>
      <c r="F4" s="50"/>
      <c r="H4" s="50"/>
      <c r="J4" s="51"/>
      <c r="L4" s="51"/>
      <c r="N4" s="51"/>
      <c r="P4" s="51"/>
      <c r="R4" s="51"/>
    </row>
    <row r="5" spans="1:19" s="56" customFormat="1" ht="78">
      <c r="A5" s="54"/>
      <c r="B5" s="93" t="s">
        <v>102</v>
      </c>
      <c r="D5" s="88" t="s">
        <v>103</v>
      </c>
      <c r="E5" s="48"/>
      <c r="F5" s="88" t="s">
        <v>104</v>
      </c>
      <c r="G5" s="48"/>
      <c r="H5" s="88" t="s">
        <v>105</v>
      </c>
      <c r="J5" s="49" t="s">
        <v>106</v>
      </c>
      <c r="K5" s="48"/>
      <c r="L5" s="49" t="s">
        <v>107</v>
      </c>
      <c r="M5" s="48"/>
      <c r="N5" s="49" t="s">
        <v>108</v>
      </c>
      <c r="O5" s="48"/>
      <c r="P5" s="49" t="s">
        <v>109</v>
      </c>
      <c r="Q5" s="48"/>
      <c r="R5" s="49" t="s">
        <v>110</v>
      </c>
      <c r="S5" s="48"/>
    </row>
    <row r="6" spans="1:19" s="41" customFormat="1" ht="19.5">
      <c r="A6" s="59"/>
      <c r="B6" s="50"/>
      <c r="D6" s="50"/>
      <c r="F6" s="50"/>
      <c r="H6" s="50"/>
      <c r="J6" s="51"/>
      <c r="L6" s="51"/>
      <c r="N6" s="51"/>
      <c r="P6" s="51"/>
      <c r="R6" s="51"/>
    </row>
    <row r="7" spans="1:19" s="43" customFormat="1" ht="47.25">
      <c r="A7" s="290" t="s">
        <v>135</v>
      </c>
      <c r="B7" s="60" t="s">
        <v>215</v>
      </c>
      <c r="D7" s="10" t="s">
        <v>137</v>
      </c>
      <c r="F7" s="61"/>
      <c r="H7" s="61"/>
      <c r="J7" s="52"/>
    </row>
    <row r="8" spans="1:19" s="41" customFormat="1" ht="19.5">
      <c r="A8" s="71"/>
      <c r="B8" s="50"/>
      <c r="D8" s="50"/>
      <c r="F8" s="50"/>
      <c r="H8" s="50"/>
      <c r="J8" s="51"/>
    </row>
    <row r="9" spans="1:19" s="9" customFormat="1" ht="51" customHeight="1">
      <c r="A9" s="290" t="s">
        <v>216</v>
      </c>
      <c r="B9" s="30" t="s">
        <v>217</v>
      </c>
      <c r="D9" s="10" t="s">
        <v>124</v>
      </c>
      <c r="F9" s="94" t="s">
        <v>218</v>
      </c>
      <c r="G9" s="18"/>
      <c r="H9" s="94" t="s">
        <v>219</v>
      </c>
      <c r="I9" s="18"/>
      <c r="J9" s="354"/>
      <c r="K9" s="18"/>
      <c r="L9" s="42"/>
      <c r="M9" s="41"/>
      <c r="N9" s="42"/>
      <c r="O9" s="41"/>
      <c r="P9" s="42"/>
      <c r="Q9" s="41"/>
      <c r="R9" s="42"/>
      <c r="S9" s="18"/>
    </row>
    <row r="10" spans="1:19" s="9" customFormat="1" ht="51" customHeight="1">
      <c r="A10" s="347" t="s">
        <v>220</v>
      </c>
      <c r="B10" s="28" t="s">
        <v>221</v>
      </c>
      <c r="D10" s="10" t="s">
        <v>222</v>
      </c>
      <c r="F10" s="302" t="s">
        <v>223</v>
      </c>
      <c r="G10" s="18"/>
      <c r="H10" s="94" t="s">
        <v>224</v>
      </c>
      <c r="I10" s="18"/>
      <c r="J10" s="355"/>
      <c r="K10" s="41"/>
      <c r="L10" s="42"/>
      <c r="M10" s="41"/>
      <c r="N10" s="42"/>
      <c r="O10" s="41"/>
      <c r="P10" s="42"/>
      <c r="Q10" s="41"/>
      <c r="R10" s="42"/>
      <c r="S10" s="41"/>
    </row>
    <row r="11" spans="1:19" s="9" customFormat="1" ht="51" customHeight="1">
      <c r="A11" s="358"/>
      <c r="B11" s="29" t="s">
        <v>225</v>
      </c>
      <c r="D11" s="10" t="s">
        <v>114</v>
      </c>
      <c r="F11" s="302" t="s">
        <v>226</v>
      </c>
      <c r="G11" s="18"/>
      <c r="H11" s="94" t="s">
        <v>224</v>
      </c>
      <c r="I11" s="18"/>
      <c r="J11" s="355"/>
      <c r="K11" s="43"/>
      <c r="L11" s="42"/>
      <c r="M11" s="43"/>
      <c r="N11" s="42"/>
      <c r="O11" s="43"/>
      <c r="P11" s="42"/>
      <c r="Q11" s="43"/>
      <c r="R11" s="42"/>
      <c r="S11" s="43"/>
    </row>
    <row r="12" spans="1:19" s="9" customFormat="1" ht="51" customHeight="1">
      <c r="A12" s="358"/>
      <c r="B12" s="29" t="s">
        <v>227</v>
      </c>
      <c r="D12" s="10" t="s">
        <v>114</v>
      </c>
      <c r="F12" s="302" t="s">
        <v>226</v>
      </c>
      <c r="G12" s="18"/>
      <c r="H12" s="94" t="s">
        <v>224</v>
      </c>
      <c r="I12" s="18"/>
      <c r="J12" s="355"/>
      <c r="K12" s="41"/>
      <c r="L12" s="42"/>
      <c r="M12" s="41"/>
      <c r="N12" s="42"/>
      <c r="O12" s="41"/>
      <c r="P12" s="42"/>
      <c r="Q12" s="41"/>
      <c r="R12" s="42"/>
      <c r="S12" s="41"/>
    </row>
    <row r="13" spans="1:19" s="9" customFormat="1" ht="51" customHeight="1">
      <c r="A13" s="358"/>
      <c r="B13" s="29" t="s">
        <v>228</v>
      </c>
      <c r="D13" s="10" t="s">
        <v>114</v>
      </c>
      <c r="F13" s="302" t="s">
        <v>226</v>
      </c>
      <c r="G13" s="18"/>
      <c r="H13" s="94" t="s">
        <v>224</v>
      </c>
      <c r="I13" s="18"/>
      <c r="J13" s="355"/>
      <c r="K13" s="18"/>
      <c r="L13" s="42"/>
      <c r="M13" s="18"/>
      <c r="N13" s="42"/>
      <c r="O13" s="18"/>
      <c r="P13" s="42"/>
      <c r="Q13" s="18"/>
      <c r="R13" s="42"/>
      <c r="S13" s="18"/>
    </row>
    <row r="14" spans="1:19" s="9" customFormat="1" ht="51" customHeight="1">
      <c r="A14" s="358"/>
      <c r="B14" s="29" t="s">
        <v>229</v>
      </c>
      <c r="D14" s="10" t="s">
        <v>114</v>
      </c>
      <c r="F14" s="302" t="s">
        <v>226</v>
      </c>
      <c r="G14" s="18"/>
      <c r="H14" s="94" t="s">
        <v>224</v>
      </c>
      <c r="I14" s="18"/>
      <c r="J14" s="355"/>
      <c r="K14" s="18"/>
      <c r="L14" s="42"/>
      <c r="M14" s="18"/>
      <c r="N14" s="42"/>
      <c r="O14" s="18"/>
      <c r="P14" s="42"/>
      <c r="Q14" s="18"/>
      <c r="R14" s="42"/>
      <c r="S14" s="18"/>
    </row>
    <row r="15" spans="1:19" s="9" customFormat="1" ht="51" customHeight="1">
      <c r="A15" s="358"/>
      <c r="B15" s="29" t="s">
        <v>230</v>
      </c>
      <c r="D15" s="10" t="s">
        <v>114</v>
      </c>
      <c r="F15" s="302" t="s">
        <v>226</v>
      </c>
      <c r="G15" s="18"/>
      <c r="H15" s="94" t="s">
        <v>224</v>
      </c>
      <c r="I15" s="18"/>
      <c r="J15" s="355"/>
      <c r="K15" s="18"/>
      <c r="L15" s="42"/>
      <c r="M15" s="18"/>
      <c r="N15" s="42"/>
      <c r="O15" s="18"/>
      <c r="P15" s="42"/>
      <c r="Q15" s="18"/>
      <c r="R15" s="42"/>
      <c r="S15" s="18"/>
    </row>
    <row r="16" spans="1:19" s="9" customFormat="1" ht="51" customHeight="1">
      <c r="A16" s="347" t="s">
        <v>231</v>
      </c>
      <c r="B16" s="30" t="s">
        <v>232</v>
      </c>
      <c r="D16" s="10" t="s">
        <v>114</v>
      </c>
      <c r="F16" s="302" t="s">
        <v>233</v>
      </c>
      <c r="G16" s="250"/>
      <c r="H16" s="94" t="s">
        <v>234</v>
      </c>
      <c r="I16" s="250"/>
      <c r="J16" s="355"/>
      <c r="K16" s="250"/>
      <c r="L16" s="42"/>
      <c r="M16" s="250"/>
      <c r="N16" s="42"/>
      <c r="O16" s="250"/>
      <c r="P16" s="42"/>
      <c r="Q16" s="250"/>
      <c r="R16" s="42"/>
      <c r="S16" s="250"/>
    </row>
    <row r="17" spans="1:19" s="9" customFormat="1" ht="51" customHeight="1">
      <c r="A17" s="358"/>
      <c r="B17" s="30" t="s">
        <v>235</v>
      </c>
      <c r="D17" s="10" t="s">
        <v>114</v>
      </c>
      <c r="F17" s="302" t="s">
        <v>233</v>
      </c>
      <c r="G17" s="250"/>
      <c r="H17" s="94" t="s">
        <v>60</v>
      </c>
      <c r="I17" s="250"/>
      <c r="J17" s="355"/>
      <c r="K17" s="250"/>
      <c r="L17" s="42"/>
      <c r="M17" s="250"/>
      <c r="N17" s="42"/>
      <c r="O17" s="250"/>
      <c r="P17" s="42"/>
      <c r="Q17" s="250"/>
      <c r="R17" s="42"/>
      <c r="S17" s="250"/>
    </row>
    <row r="18" spans="1:19" s="9" customFormat="1" ht="51" customHeight="1">
      <c r="A18" s="347" t="s">
        <v>236</v>
      </c>
      <c r="B18" s="29" t="s">
        <v>237</v>
      </c>
      <c r="D18" s="10" t="s">
        <v>114</v>
      </c>
      <c r="F18" s="302" t="s">
        <v>226</v>
      </c>
      <c r="G18" s="250"/>
      <c r="H18" s="94" t="s">
        <v>238</v>
      </c>
      <c r="I18" s="250"/>
      <c r="J18" s="355"/>
      <c r="K18" s="250"/>
      <c r="L18" s="42"/>
      <c r="M18" s="250"/>
      <c r="N18" s="42"/>
      <c r="O18" s="250"/>
      <c r="P18" s="42"/>
      <c r="Q18" s="250"/>
      <c r="R18" s="42"/>
      <c r="S18" s="250"/>
    </row>
    <row r="19" spans="1:19" s="9" customFormat="1" ht="51" customHeight="1">
      <c r="A19" s="358"/>
      <c r="B19" s="29" t="s">
        <v>239</v>
      </c>
      <c r="D19" s="10" t="s">
        <v>114</v>
      </c>
      <c r="F19" s="302" t="s">
        <v>226</v>
      </c>
      <c r="G19" s="250"/>
      <c r="H19" s="94" t="s">
        <v>238</v>
      </c>
      <c r="I19" s="250"/>
      <c r="J19" s="355"/>
      <c r="K19" s="250"/>
      <c r="L19" s="42"/>
      <c r="M19" s="250"/>
      <c r="N19" s="42"/>
      <c r="O19" s="250"/>
      <c r="P19" s="42"/>
      <c r="Q19" s="250"/>
      <c r="R19" s="42"/>
      <c r="S19" s="250"/>
    </row>
    <row r="20" spans="1:19" s="9" customFormat="1" ht="51" customHeight="1">
      <c r="A20" s="358"/>
      <c r="B20" s="29" t="s">
        <v>240</v>
      </c>
      <c r="D20" s="10" t="s">
        <v>114</v>
      </c>
      <c r="F20" s="302" t="s">
        <v>226</v>
      </c>
      <c r="G20" s="250"/>
      <c r="H20" s="94" t="s">
        <v>241</v>
      </c>
      <c r="I20" s="250"/>
      <c r="J20" s="355"/>
      <c r="K20" s="250"/>
      <c r="L20" s="42"/>
      <c r="M20" s="250"/>
      <c r="N20" s="42"/>
      <c r="O20" s="250"/>
      <c r="P20" s="42"/>
      <c r="Q20" s="250"/>
      <c r="R20" s="42"/>
      <c r="S20" s="250"/>
    </row>
    <row r="21" spans="1:19" s="9" customFormat="1" ht="51" customHeight="1">
      <c r="A21" s="358"/>
      <c r="B21" s="29" t="s">
        <v>242</v>
      </c>
      <c r="D21" s="10" t="s">
        <v>114</v>
      </c>
      <c r="F21" s="302" t="s">
        <v>226</v>
      </c>
      <c r="G21" s="250"/>
      <c r="H21" s="94" t="s">
        <v>238</v>
      </c>
      <c r="I21" s="250"/>
      <c r="J21" s="355"/>
      <c r="K21" s="250"/>
      <c r="L21" s="42"/>
      <c r="M21" s="250"/>
      <c r="N21" s="42"/>
      <c r="O21" s="250"/>
      <c r="P21" s="42"/>
      <c r="Q21" s="250"/>
      <c r="R21" s="42"/>
      <c r="S21" s="250"/>
    </row>
    <row r="22" spans="1:19" s="9" customFormat="1" ht="51" customHeight="1">
      <c r="A22" s="347" t="s">
        <v>243</v>
      </c>
      <c r="B22" s="29" t="s">
        <v>244</v>
      </c>
      <c r="D22" s="10" t="s">
        <v>114</v>
      </c>
      <c r="F22" s="302" t="s">
        <v>226</v>
      </c>
      <c r="G22" s="250"/>
      <c r="H22" s="94" t="s">
        <v>224</v>
      </c>
      <c r="I22" s="250"/>
      <c r="J22" s="355"/>
      <c r="K22" s="250"/>
      <c r="L22" s="42"/>
      <c r="M22" s="250"/>
      <c r="N22" s="42"/>
      <c r="O22" s="250"/>
      <c r="P22" s="42"/>
      <c r="Q22" s="250"/>
      <c r="R22" s="42"/>
      <c r="S22" s="250"/>
    </row>
    <row r="23" spans="1:19" s="9" customFormat="1" ht="51" customHeight="1">
      <c r="A23" s="358"/>
      <c r="B23" s="29" t="s">
        <v>245</v>
      </c>
      <c r="D23" s="10" t="s">
        <v>114</v>
      </c>
      <c r="F23" s="302" t="s">
        <v>226</v>
      </c>
      <c r="G23" s="250"/>
      <c r="H23" s="94" t="s">
        <v>224</v>
      </c>
      <c r="I23" s="250"/>
      <c r="J23" s="355"/>
      <c r="K23" s="250"/>
      <c r="L23" s="42"/>
      <c r="M23" s="250"/>
      <c r="N23" s="42"/>
      <c r="O23" s="250"/>
      <c r="P23" s="42"/>
      <c r="Q23" s="250"/>
      <c r="R23" s="42"/>
      <c r="S23" s="250"/>
    </row>
    <row r="24" spans="1:19" s="9" customFormat="1" ht="51" customHeight="1">
      <c r="A24" s="290" t="s">
        <v>246</v>
      </c>
      <c r="B24" s="29" t="s">
        <v>247</v>
      </c>
      <c r="D24" s="10" t="s">
        <v>114</v>
      </c>
      <c r="F24" s="302" t="s">
        <v>226</v>
      </c>
      <c r="G24" s="250"/>
      <c r="H24" s="94" t="s">
        <v>238</v>
      </c>
      <c r="I24" s="250"/>
      <c r="J24" s="356"/>
      <c r="K24" s="250"/>
      <c r="L24" s="42"/>
      <c r="M24" s="250"/>
      <c r="N24" s="42"/>
      <c r="O24" s="250"/>
      <c r="P24" s="42"/>
      <c r="Q24" s="250"/>
      <c r="R24" s="42"/>
      <c r="S24" s="250"/>
    </row>
    <row r="25" spans="1:19" s="249" customFormat="1">
      <c r="A25" s="248"/>
    </row>
  </sheetData>
  <mergeCells count="5">
    <mergeCell ref="A10:A15"/>
    <mergeCell ref="A16:A17"/>
    <mergeCell ref="A18:A21"/>
    <mergeCell ref="A22:A23"/>
    <mergeCell ref="J9:J24"/>
  </mergeCells>
  <hyperlinks>
    <hyperlink ref="F16" r:id="rId1" display="https://ngc.co.tt/about/  " xr:uid="{88E02658-96EA-485A-A7B0-49C6C0BDBFA3}"/>
    <hyperlink ref="F15" r:id="rId2" xr:uid="{12036D9A-1B44-48F5-BD1F-E142DA9C0797}"/>
    <hyperlink ref="F14" r:id="rId3" xr:uid="{F6F0299B-B261-4A2B-A29D-201495CC7C99}"/>
    <hyperlink ref="F13" r:id="rId4" xr:uid="{67C7EEE3-4729-436F-A992-C7CD1A109DCF}"/>
    <hyperlink ref="F12" r:id="rId5" xr:uid="{2309A62A-2458-4AB3-B3DE-BE1C82DC1FC2}"/>
    <hyperlink ref="F11" r:id="rId6" xr:uid="{D772EFA3-2800-47D9-8309-F3C22D8AC5A1}"/>
    <hyperlink ref="F17" r:id="rId7" display="https://ngc.co.tt/about/  " xr:uid="{ADF1B3D1-CE91-40FA-B6B9-C49D937C4F2C}"/>
    <hyperlink ref="F19" r:id="rId8" xr:uid="{F1BFFEE6-E5A9-4054-B9C9-0E735686F28A}"/>
    <hyperlink ref="F20:F24" r:id="rId9" display="https://www.finance.gov.tt/wp-content/uploads/2013/11/State-Enterprise-Performance-Monitoring-Manual-2011.pdf" xr:uid="{D8B3D8C2-5E0F-4B6A-9F0F-EC8BB1DE9B8B}"/>
    <hyperlink ref="F18" r:id="rId10" xr:uid="{86288C9F-F62E-4018-83BC-0A13E64F87C2}"/>
  </hyperlinks>
  <pageMargins left="0.7" right="0.7" top="0.75" bottom="0.75" header="0.3" footer="0.3"/>
  <pageSetup paperSize="8" orientation="landscape" horizontalDpi="1200" verticalDpi="1200"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5E1-377A-0E42-908B-D02E3C9B4F9B}">
  <sheetPr codeName="Sheet9"/>
  <dimension ref="A1:S9"/>
  <sheetViews>
    <sheetView zoomScaleNormal="100" zoomScalePageLayoutView="60" workbookViewId="0">
      <selection activeCell="H10" sqref="H10"/>
    </sheetView>
  </sheetViews>
  <sheetFormatPr defaultColWidth="10.5" defaultRowHeight="16.5"/>
  <cols>
    <col min="1" max="1" width="18.375" style="247" customWidth="1"/>
    <col min="2" max="2" width="37.5" style="247" customWidth="1"/>
    <col min="3" max="3" width="3" style="247" customWidth="1"/>
    <col min="4" max="4" width="39" style="247" customWidth="1"/>
    <col min="5" max="5" width="3" style="247" customWidth="1"/>
    <col min="6" max="6" width="28.5" style="247" customWidth="1"/>
    <col min="7" max="7" width="3" style="247" customWidth="1"/>
    <col min="8" max="8" width="28.5" style="247" customWidth="1"/>
    <col min="9" max="9" width="3" style="247" customWidth="1"/>
    <col min="10" max="10" width="39.5" style="247" customWidth="1"/>
    <col min="11" max="11" width="3" style="247" customWidth="1"/>
    <col min="12" max="12" width="39.5" style="247" customWidth="1"/>
    <col min="13" max="13" width="3" style="247" customWidth="1"/>
    <col min="14" max="14" width="39.5" style="247" customWidth="1"/>
    <col min="15" max="15" width="3" style="247" customWidth="1"/>
    <col min="16" max="16" width="39.5" style="247" customWidth="1"/>
    <col min="17" max="17" width="3" style="247" customWidth="1"/>
    <col min="18" max="18" width="39.5" style="247" customWidth="1"/>
    <col min="19" max="19" width="3" style="247" customWidth="1"/>
    <col min="20" max="16384" width="10.5" style="247"/>
  </cols>
  <sheetData>
    <row r="1" spans="1:19" ht="27">
      <c r="A1" s="246" t="s">
        <v>248</v>
      </c>
    </row>
    <row r="3" spans="1:19" s="33" customFormat="1" ht="94.5">
      <c r="A3" s="34" t="s">
        <v>249</v>
      </c>
      <c r="B3" s="35" t="s">
        <v>250</v>
      </c>
      <c r="C3" s="36"/>
      <c r="D3" s="10" t="s">
        <v>191</v>
      </c>
      <c r="E3" s="36"/>
      <c r="F3" s="37"/>
      <c r="G3" s="36"/>
      <c r="H3" s="37"/>
      <c r="I3" s="36"/>
      <c r="J3" s="6"/>
      <c r="L3" s="39"/>
      <c r="N3" s="39"/>
      <c r="P3" s="39"/>
      <c r="R3" s="39"/>
    </row>
    <row r="4" spans="1:19" s="1" customFormat="1" ht="19.5">
      <c r="B4" s="2"/>
      <c r="D4" s="2"/>
      <c r="F4" s="2"/>
      <c r="H4" s="2"/>
      <c r="J4" s="3"/>
      <c r="L4" s="3"/>
      <c r="N4" s="3"/>
      <c r="P4" s="3"/>
      <c r="R4" s="3"/>
    </row>
    <row r="5" spans="1:19" s="1" customFormat="1" ht="97.5">
      <c r="B5" s="2" t="s">
        <v>102</v>
      </c>
      <c r="D5" s="88" t="s">
        <v>103</v>
      </c>
      <c r="E5" s="48"/>
      <c r="F5" s="88" t="s">
        <v>104</v>
      </c>
      <c r="G5" s="48"/>
      <c r="H5" s="88" t="s">
        <v>105</v>
      </c>
      <c r="I5" s="56"/>
      <c r="J5" s="49" t="s">
        <v>106</v>
      </c>
      <c r="K5" s="31"/>
      <c r="L5" s="32" t="s">
        <v>107</v>
      </c>
      <c r="M5" s="31"/>
      <c r="N5" s="32" t="s">
        <v>108</v>
      </c>
      <c r="O5" s="31"/>
      <c r="P5" s="32" t="s">
        <v>109</v>
      </c>
      <c r="Q5" s="31"/>
      <c r="R5" s="32" t="s">
        <v>110</v>
      </c>
      <c r="S5" s="31"/>
    </row>
    <row r="6" spans="1:19" s="1" customFormat="1" ht="19.5">
      <c r="B6" s="2"/>
      <c r="D6" s="2"/>
      <c r="F6" s="2"/>
      <c r="H6" s="2"/>
      <c r="J6" s="3"/>
      <c r="L6" s="3"/>
      <c r="N6" s="3"/>
      <c r="P6" s="3"/>
      <c r="R6" s="3"/>
    </row>
    <row r="7" spans="1:19" s="4" customFormat="1" ht="114.95" customHeight="1">
      <c r="A7" s="13"/>
      <c r="B7" s="259" t="s">
        <v>251</v>
      </c>
      <c r="C7" s="7"/>
      <c r="D7" s="8" t="s">
        <v>114</v>
      </c>
      <c r="E7" s="7"/>
      <c r="F7" s="302" t="s">
        <v>252</v>
      </c>
      <c r="G7" s="19"/>
      <c r="H7" s="94" t="s">
        <v>253</v>
      </c>
      <c r="I7" s="19"/>
      <c r="J7" s="362"/>
      <c r="K7" s="20"/>
      <c r="L7" s="39"/>
      <c r="M7" s="20"/>
      <c r="N7" s="39"/>
      <c r="O7" s="20"/>
      <c r="P7" s="39"/>
      <c r="Q7" s="20"/>
      <c r="R7" s="39"/>
      <c r="S7" s="20"/>
    </row>
    <row r="8" spans="1:19" s="4" customFormat="1" ht="114.95" customHeight="1">
      <c r="A8" s="14"/>
      <c r="B8" s="260" t="s">
        <v>254</v>
      </c>
      <c r="C8" s="9"/>
      <c r="D8" s="10" t="s">
        <v>156</v>
      </c>
      <c r="E8" s="9"/>
      <c r="F8" s="302" t="s">
        <v>255</v>
      </c>
      <c r="G8" s="21"/>
      <c r="H8" s="94" t="s">
        <v>256</v>
      </c>
      <c r="I8" s="21"/>
      <c r="J8" s="363"/>
      <c r="K8" s="1"/>
      <c r="L8" s="39"/>
      <c r="M8" s="1"/>
      <c r="N8" s="39"/>
      <c r="O8" s="1"/>
      <c r="P8" s="39"/>
      <c r="Q8" s="1"/>
      <c r="R8" s="39"/>
      <c r="S8" s="1"/>
    </row>
    <row r="9" spans="1:19" s="4" customFormat="1" ht="114.95" customHeight="1">
      <c r="A9" s="15"/>
      <c r="B9" s="261" t="s">
        <v>257</v>
      </c>
      <c r="C9" s="11"/>
      <c r="D9" s="12" t="s">
        <v>114</v>
      </c>
      <c r="E9" s="11"/>
      <c r="F9" s="94" t="s">
        <v>258</v>
      </c>
      <c r="G9" s="21"/>
      <c r="H9" s="94" t="s">
        <v>161</v>
      </c>
      <c r="I9" s="21"/>
      <c r="J9" s="364"/>
      <c r="K9" s="33"/>
      <c r="L9" s="39"/>
      <c r="M9" s="33"/>
      <c r="N9" s="39"/>
      <c r="O9" s="33"/>
      <c r="P9" s="39"/>
      <c r="Q9" s="33"/>
      <c r="R9" s="39"/>
      <c r="S9" s="33"/>
    </row>
  </sheetData>
  <mergeCells count="1">
    <mergeCell ref="J7:J9"/>
  </mergeCells>
  <hyperlinks>
    <hyperlink ref="F7" r:id="rId1" xr:uid="{4C7E73A9-D254-EC4C-8D6F-A3655A67C20D}"/>
    <hyperlink ref="F8" r:id="rId2" xr:uid="{22FF68FB-5F71-F543-B267-6CBEC6475A2F}"/>
  </hyperlinks>
  <pageMargins left="0.7" right="0.7" top="0.75" bottom="0.75" header="0.3" footer="0.3"/>
  <pageSetup paperSize="8" orientation="landscape"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4" ma:contentTypeDescription="Create a new document." ma:contentTypeScope="" ma:versionID="a9bdbde6e79013de75f258446182eb77">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c81c2a6f42463a378b582c57fe1e7fe9"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f84dc2-8d0a-4b0b-b04b-22a5c9c54e51">
      <Terms xmlns="http://schemas.microsoft.com/office/infopath/2007/PartnerControls"/>
    </lcf76f155ced4ddcb4097134ff3c332f>
    <TaxCatchAll xmlns="84cc2e55-354e-4d6d-a994-23520a6368b5" xsi:nil="true"/>
    <Status xmlns="e5f84dc2-8d0a-4b0b-b04b-22a5c9c54e51" xsi:nil="true"/>
  </documentManagement>
</p:properties>
</file>

<file path=customXml/itemProps1.xml><?xml version="1.0" encoding="utf-8"?>
<ds:datastoreItem xmlns:ds="http://schemas.openxmlformats.org/officeDocument/2006/customXml" ds:itemID="{7C0BC6C0-7B6D-4886-820A-3A51F212CFFB}"/>
</file>

<file path=customXml/itemProps2.xml><?xml version="1.0" encoding="utf-8"?>
<ds:datastoreItem xmlns:ds="http://schemas.openxmlformats.org/officeDocument/2006/customXml" ds:itemID="{0831D58A-0231-4735-B285-99232AD93E08}"/>
</file>

<file path=customXml/itemProps3.xml><?xml version="1.0" encoding="utf-8"?>
<ds:datastoreItem xmlns:ds="http://schemas.openxmlformats.org/officeDocument/2006/customXml" ds:itemID="{8519F17E-4F5A-450D-B771-D83C95A89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Alex Gordy</cp:lastModifiedBy>
  <cp:revision/>
  <dcterms:created xsi:type="dcterms:W3CDTF">2020-07-14T03:16:31Z</dcterms:created>
  <dcterms:modified xsi:type="dcterms:W3CDTF">2022-10-29T09:12:34Z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