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Users/lusinetovmasyan/Desktop/FInal_Validation Templates_01072023/CLEAN FINAL VALIDATION TEMPLATES/"/>
    </mc:Choice>
  </mc:AlternateContent>
  <xr:revisionPtr revIDLastSave="0" documentId="8_{642971EE-A392-2341-9CF4-2F4516941B80}" xr6:coauthVersionLast="47" xr6:coauthVersionMax="47" xr10:uidLastSave="{00000000-0000-0000-0000-000000000000}"/>
  <bookViews>
    <workbookView xWindow="0" yWindow="0" windowWidth="28800" windowHeight="18000" tabRatio="921" firstSheet="1" activeTab="1" xr2:uid="{74BF3EC9-BCBB-A447-9F1D-108DC027EA2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 r:id="rId34"/>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Government_revenues_table[Revenue value]</definedName>
    <definedName name="_xlnm.Print_Area" localSheetId="5">'#2.4'!$A$1:$J$18</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0" l="1"/>
  <c r="E31" i="30"/>
  <c r="D16" i="24" l="1"/>
  <c r="D14" i="24"/>
  <c r="D13" i="24"/>
  <c r="D11" i="24"/>
  <c r="D8" i="24"/>
  <c r="D20" i="22"/>
  <c r="B21" i="9"/>
  <c r="B19" i="9"/>
  <c r="B17" i="9"/>
  <c r="B15" i="9"/>
  <c r="B13" i="9"/>
  <c r="B19" i="8"/>
  <c r="B17" i="8"/>
  <c r="B15" i="8"/>
  <c r="B13" i="8"/>
  <c r="B15" i="28" l="1"/>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J50" i="27"/>
  <c r="J52" i="27"/>
  <c r="I52" i="27"/>
  <c r="G48" i="26"/>
  <c r="G39" i="26"/>
  <c r="G38" i="26"/>
  <c r="K26" i="26"/>
  <c r="K27" i="26"/>
  <c r="K28" i="26"/>
  <c r="K29" i="26"/>
  <c r="K30" i="26"/>
  <c r="K31" i="26"/>
  <c r="K32" i="26"/>
  <c r="K33" i="26"/>
  <c r="K25" i="26"/>
  <c r="G17" i="26"/>
  <c r="G16" i="26"/>
  <c r="G15" i="26"/>
  <c r="J65" i="27" l="1"/>
  <c r="F14" i="20"/>
  <c r="H14" i="20" s="1"/>
  <c r="B65" i="28"/>
  <c r="J67" i="28"/>
  <c r="H69" i="28"/>
  <c r="J69" i="28"/>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H10" i="25"/>
  <c r="F21" i="24"/>
  <c r="H21" i="24" s="1"/>
  <c r="F15" i="23"/>
  <c r="H15" i="23"/>
  <c r="F9" i="23"/>
  <c r="H9" i="23"/>
  <c r="F19" i="22"/>
  <c r="H19" i="22" s="1"/>
  <c r="F9" i="22"/>
  <c r="H9" i="21"/>
  <c r="H8" i="21"/>
  <c r="H7" i="21"/>
  <c r="H14" i="19"/>
  <c r="H7" i="19"/>
  <c r="F10" i="18"/>
  <c r="F9" i="17"/>
  <c r="F8" i="17"/>
  <c r="F7" i="17"/>
  <c r="F11" i="16"/>
  <c r="H11" i="16" s="1"/>
  <c r="F10" i="16"/>
  <c r="H10" i="16" s="1"/>
  <c r="F9" i="16"/>
  <c r="H9" i="16" s="1"/>
  <c r="F8" i="16"/>
  <c r="H8" i="16" s="1"/>
  <c r="F7" i="16"/>
  <c r="F9" i="14"/>
  <c r="H9" i="14"/>
  <c r="F9" i="13"/>
  <c r="H9" i="13"/>
  <c r="F9" i="12"/>
  <c r="H9" i="12"/>
  <c r="F23" i="11"/>
  <c r="H23" i="11"/>
  <c r="F22" i="11"/>
  <c r="H22" i="11"/>
  <c r="F10" i="11"/>
  <c r="H10" i="11"/>
  <c r="F9" i="11"/>
  <c r="H9" i="11"/>
  <c r="B21" i="11"/>
  <c r="B19" i="11"/>
  <c r="B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AE703E1E-8CBB-4BFF-A0DF-60AF31B7B38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sharedStrings.xml><?xml version="1.0" encoding="utf-8"?>
<sst xmlns="http://schemas.openxmlformats.org/spreadsheetml/2006/main" count="2197" uniqueCount="793">
  <si>
    <t>Completed on:</t>
  </si>
  <si>
    <t xml:space="preserve">Multi-stakeholder group approved on: </t>
  </si>
  <si>
    <t>Transparency template for EITI disclosures</t>
  </si>
  <si>
    <t>Version 1.2 as of June 2022</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</si>
  <si>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</si>
  <si>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</si>
  <si>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</si>
  <si>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</si>
  <si>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</si>
  <si>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</si>
  <si>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</si>
  <si>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</si>
  <si>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</si>
  <si>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</si>
  <si>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</si>
  <si>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</si>
  <si>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</si>
  <si>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</si>
  <si>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</si>
  <si>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</si>
  <si>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</si>
  <si>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</si>
  <si>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</si>
  <si>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 xml:space="preserve"> Aspects of the question have been answered/covered.</t>
    </r>
  </si>
  <si>
    <r>
      <t>If a requirement is not applicable</t>
    </r>
    <r>
      <rPr>
        <i/>
        <sz val="11"/>
        <color theme="1"/>
        <rFont val="Franklin Gothic Book"/>
        <family val="2"/>
      </rPr>
      <t xml:space="preserve">, the MSG must include the reference to the document (MSG minutes) where the non-applicability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</si>
  <si>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</si>
  <si>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</si>
  <si>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</si>
  <si>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</si>
  <si>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</si>
  <si>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</si>
  <si>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</si>
  <si>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</si>
  <si>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</si>
  <si>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</si>
  <si>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</si>
  <si>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</si>
  <si>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</si>
  <si>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</si>
  <si>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</si>
  <si>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</si>
  <si>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</si>
  <si>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</si>
  <si>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</si>
  <si>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</si>
  <si>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</si>
  <si>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Armenia</t>
  </si>
  <si>
    <t>ISO Alpha-3 Code</t>
  </si>
  <si>
    <t>ARM</t>
  </si>
  <si>
    <t>National currency name</t>
  </si>
  <si>
    <t>Armenia Dram</t>
  </si>
  <si>
    <t>National currency ISO-4217</t>
  </si>
  <si>
    <t>AMD</t>
  </si>
  <si>
    <t>Fiscal year covered by this data file</t>
  </si>
  <si>
    <t>Start Date</t>
  </si>
  <si>
    <t>End Date</t>
  </si>
  <si>
    <t>Data source</t>
  </si>
  <si>
    <t>Has an EITI Report been prepared by an Independent Administrator?</t>
  </si>
  <si>
    <t>Yes</t>
  </si>
  <si>
    <t>What is the name of the company?</t>
  </si>
  <si>
    <t xml:space="preserve">Ernst &amp; Young CJSC </t>
  </si>
  <si>
    <t>The Report covers 2020 and 2021. IA for the 2019 EIT Report was Grant Thornton CJSC.</t>
  </si>
  <si>
    <t>Date that the EITI Report was made public</t>
  </si>
  <si>
    <t>URL, EITI Report</t>
  </si>
  <si>
    <t>https://www.eiti.am/hy/annual-reports/2022</t>
  </si>
  <si>
    <t>2019 EITI Report https://www.eiti.am/en/annual-reports/2021/</t>
  </si>
  <si>
    <t>Does the government systematically disclose EITI data at a single location?</t>
  </si>
  <si>
    <t>Partially</t>
  </si>
  <si>
    <t>Publication date of the EITI data</t>
  </si>
  <si>
    <t>Systematically disclosed data are being published in a more timely manner</t>
  </si>
  <si>
    <t>Website link (URL) to EITI data</t>
  </si>
  <si>
    <t>https://reports.eiti.am/hy/</t>
  </si>
  <si>
    <t>Are there other files of relevance?</t>
  </si>
  <si>
    <t>No</t>
  </si>
  <si>
    <t>Date that other file was made public</t>
  </si>
  <si>
    <t>URL</t>
  </si>
  <si>
    <r>
      <t>EITI Requirement 7.2</t>
    </r>
    <r>
      <rPr>
        <b/>
        <sz val="11"/>
        <rFont val="Franklin Gothic Book"/>
        <family val="2"/>
      </rPr>
      <t>: Data accessibility and open data</t>
    </r>
  </si>
  <si>
    <t>Does the government have an open data policy?</t>
  </si>
  <si>
    <t>https://www.eiti.am/file_manager/EITI%20Documents/Minutes/en_EITI_Open_Data_Policy_Armenia_eng.pdf</t>
  </si>
  <si>
    <t>Data coverage / scope</t>
  </si>
  <si>
    <t>Open data portal / files</t>
  </si>
  <si>
    <t>Sector coverage</t>
  </si>
  <si>
    <t>Oil</t>
  </si>
  <si>
    <t>Gas</t>
  </si>
  <si>
    <t>Mining (incl. Quarrying)</t>
  </si>
  <si>
    <t>Other, non-upstream sectors</t>
  </si>
  <si>
    <t>If yes, please specify name (insert new rows if multiple)</t>
  </si>
  <si>
    <t>Number of reporting government entities (incl. SOEs if recipient)</t>
  </si>
  <si>
    <t>Number of reporting companies (incl SOEs if payer)</t>
  </si>
  <si>
    <t xml:space="preserve">As of the end of the reporting year 2021, 24 companies in Armenia have the right (permission) to extract metal ore, 10 have been considered material . As of the end of the reporting year 2022, 26 companies in Armenia have the right (permission) to extract metal ore, 10 have been considered material. As of the end of the reporting year 2019, 26 companies in Armenia have the right (permission) to extract metal ore, 2 of which have been declared bankrupt. Out of these 24 companies, 9 have been considered material. </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</si>
  <si>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</si>
  <si>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</si>
  <si>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 source (URL,…)</t>
  </si>
  <si>
    <t>www.cba.am</t>
  </si>
  <si>
    <r>
      <t>EITI Requirement 4.7</t>
    </r>
    <r>
      <rPr>
        <b/>
        <sz val="11"/>
        <rFont val="Franklin Gothic Book"/>
        <family val="2"/>
      </rPr>
      <t>: Disaggregation</t>
    </r>
  </si>
  <si>
    <t>… by revenue stream</t>
  </si>
  <si>
    <t xml:space="preserve">Yes </t>
  </si>
  <si>
    <t>… by government agency</t>
  </si>
  <si>
    <t>… by company</t>
  </si>
  <si>
    <t>… by project</t>
  </si>
  <si>
    <t>Partially/Yes</t>
  </si>
  <si>
    <t xml:space="preserve">As of the end of the reporting year 2021, each company holding a permission operated a single mine/project. </t>
  </si>
  <si>
    <t>Contact details: data submission</t>
  </si>
  <si>
    <t>Name and contact information of the person submitting this file</t>
  </si>
  <si>
    <t>Name</t>
  </si>
  <si>
    <t>Lusine Tovmasyan</t>
  </si>
  <si>
    <t>Organisation</t>
  </si>
  <si>
    <t>EITI Secretariat of Armenia</t>
  </si>
  <si>
    <t>Email address</t>
  </si>
  <si>
    <t>lusine.tovmasyan@gov.am</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</si>
  <si>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</si>
  <si>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</si>
  <si>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</si>
  <si>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Fully met</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</si>
  <si>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</si>
  <si>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</si>
  <si>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</si>
  <si>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</si>
  <si>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</si>
  <si>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Comments for pre-Validation support. Country team revision </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</si>
  <si>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</si>
  <si>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</si>
  <si>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</si>
  <si>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</si>
  <si>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</si>
  <si>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</si>
  <si>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</si>
  <si>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 xml:space="preserve">Yes, systematically disclosed </t>
  </si>
  <si>
    <t>https://www.arlis.am/, 
https://e-gov.am/, 
https://www.mtad.am/, 
http://mnp.am/ , 
http://mes.am/hy/,
 https://www.ecoinspect.am/hy
https://www.petekamutner.am/</t>
  </si>
  <si>
    <t xml:space="preserve">Overview given in the EITI Reports, 2020-2021 EITI Report, pp. 17-27, 2019 EITI Report, pp. 16-29
</t>
  </si>
  <si>
    <t>Overview of government agencies' roles?</t>
  </si>
  <si>
    <t>https://www.arlis.am/,
 https://e-gov.am/, 
https://www.mtad.am/,
 http://mnp.am/ ,
 http://mes.am/hy/, https://www.ecoinspect.am/hy
https://www.petekamutner.am/</t>
  </si>
  <si>
    <t>Overview given in the EITI Reports, 2019 EITI Report, pp. 41-49</t>
  </si>
  <si>
    <t>Mineral and petroleum rights' regime?</t>
  </si>
  <si>
    <t>https://www.arlis.am/,
https://www.mtad.am/,</t>
  </si>
  <si>
    <t>Fiscal regime?</t>
  </si>
  <si>
    <t>https://www.arlis.am/,
https://www.petekamutner.am/</t>
  </si>
  <si>
    <t xml:space="preserve">Overview given in the EITI Reports, 2020-2021 EITI Report, pp. 27-35, 2019 EITI Report, pp. 30-41
</t>
  </si>
  <si>
    <t>Level of fiscal devolution?</t>
  </si>
  <si>
    <t>https://www.arlis.am/, 
https://e-gov.am/, 
https://www.mtad.am/, https://minfin.am/hy#</t>
  </si>
  <si>
    <t>Ongoing and planned reforms?</t>
  </si>
  <si>
    <t>https://www.e-draft.am/   
https://e-gov.am/, 
https://www.mtad.am/, 
http://mnp.am/ , 
https://www.petekamutner.am/</t>
  </si>
  <si>
    <t xml:space="preserve">Overview given in the EITI Reports, 2020-2021 EITI Report, pp. 17-27,  2019 EITI Report, pp. 16-29
</t>
  </si>
  <si>
    <t>Oil and gas sector</t>
  </si>
  <si>
    <t>&lt; EITI reporting or systematically disclosed? &gt;</t>
  </si>
  <si>
    <t>EITI Report page reference</t>
  </si>
  <si>
    <t>H12</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</si>
  <si>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</si>
  <si>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</si>
  <si>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these procedures are followed in practice. This can allow stakeholders to identify and address possible weaknesses in the license allocation process.</t>
  </si>
  <si>
    <t xml:space="preserve">Fully met </t>
  </si>
  <si>
    <t>Applicability of the Requirement</t>
  </si>
  <si>
    <t>Is Requirement 2.2 applicable in the period under review?</t>
  </si>
  <si>
    <t>No. of license awards for the covered year</t>
  </si>
  <si>
    <t xml:space="preserve">No metal mineral exploitation permit has been awarded during the reporting period. </t>
  </si>
  <si>
    <t>the award process(es)?</t>
  </si>
  <si>
    <t xml:space="preserve">https://www.arlis.am/documentview.aspx?docid=164787 </t>
  </si>
  <si>
    <t>and the technical and financial criteria used?</t>
  </si>
  <si>
    <t>https://www.arlis.am/DocumentView.aspx?DocID=82720</t>
  </si>
  <si>
    <t>the existence of any non-trivial deviations from statutory procedures in license awards in the period under review?</t>
  </si>
  <si>
    <t>Yes, through EITI reporting</t>
  </si>
  <si>
    <t>No. of license transfers for the covered year</t>
  </si>
  <si>
    <t>https://mtad.am/pages/extractive-industries-transparency-initiative?tab=1</t>
  </si>
  <si>
    <t>the number and identity of licenses transferred in the period under review?</t>
  </si>
  <si>
    <t>the transfer process(es)?</t>
  </si>
  <si>
    <t>https://www.arlis.am/documentview.aspx?docid=164787</t>
  </si>
  <si>
    <t>the existence of any non-trivial deviations from statutory procedures in license transfers in the period under review?</t>
  </si>
  <si>
    <t>bidding rounds/process(es)?</t>
  </si>
  <si>
    <t>MSG comments on efficiency:</t>
  </si>
  <si>
    <t>&lt; number &gt;</t>
  </si>
  <si>
    <t>&lt; EITI Reporting or systematically disclosed? &gt;</t>
  </si>
  <si>
    <t>Requirement 2.3: License registers</t>
  </si>
  <si>
    <t>Objective of Requirement 2.3</t>
  </si>
  <si>
    <t>Progress towards the objective of the requirement, to ensure the public accessibility of comprehensive information on property rights related to extractive deposits and projects.</t>
  </si>
  <si>
    <t xml:space="preserve"> Fully met </t>
  </si>
  <si>
    <t>License register for the mining sector</t>
  </si>
  <si>
    <t>Overview given in the EITI Reports, 
2020-2021 EITI Report, pp. 35-36, 2019 EITI Report, pp. 52-55,  59-60</t>
  </si>
  <si>
    <t xml:space="preserve">License-holder name: </t>
  </si>
  <si>
    <t xml:space="preserve">License coordinates: </t>
  </si>
  <si>
    <t xml:space="preserve">License dates of application, award and expiry: </t>
  </si>
  <si>
    <t>Commodity(ies) covered by licenses:</t>
  </si>
  <si>
    <t>Coverage of all active licenses?</t>
  </si>
  <si>
    <t>Coverage of all licenses held by material companies?</t>
  </si>
  <si>
    <t>License register for petroleum sector</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</si>
  <si>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</si>
  <si>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</si>
  <si>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</si>
  <si>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Exceeded</t>
  </si>
  <si>
    <t>Government policy on contract and license disclosure</t>
  </si>
  <si>
    <t>https://www.arlis.am/, 
https://e-gov.am/, 
https://www.mtad.am/</t>
  </si>
  <si>
    <t>Overview given in the EITI Reports, 
2020-2021 EITI Report, pp. 33-34, 2019 EITI Report, pp. 63-69</t>
  </si>
  <si>
    <t>For contracts executed after 1 January 2021: Are contracts texts  including annexes and amendments  fully disclosed?</t>
  </si>
  <si>
    <t xml:space="preserve">https://mtad.am/pages/extractive-industries-transparency-initiative 
</t>
  </si>
  <si>
    <t>For licenses executed after 1 January 2021 Are license texts including annexes and amendments  fully disclosed?</t>
  </si>
  <si>
    <t>Contract register for metal mining sector</t>
  </si>
  <si>
    <t>Contract register for petroleum sector</t>
  </si>
  <si>
    <t>Not applicable</t>
  </si>
  <si>
    <t>Contract register for other sector(s) - add rows if several</t>
  </si>
  <si>
    <t>License register for minerals mining sector</t>
  </si>
  <si>
    <t>https://mtad.am/pages/copies-of-entrails-use-right-agreements?tab=2</t>
  </si>
  <si>
    <t>License register for other sector(s) - add rows if several</t>
  </si>
  <si>
    <t xml:space="preserve">Is there a publicly accessible list of all active exploitation and exploration contracts? </t>
  </si>
  <si>
    <t>https://mtad.am/pages/extractive-industries-transparency-initiative</t>
  </si>
  <si>
    <t xml:space="preserve">Is there a publicly accessible list of all active exploitation and exploration licenses? </t>
  </si>
  <si>
    <t>https://mtad.am/pages/extractive-industries-transparency-initiative?tab=1 ; https://mtad.am/pages/extractive-industries-transparency-initiative?tab=2</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</si>
  <si>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</si>
  <si>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</si>
  <si>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</si>
  <si>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</si>
  <si>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 xml:space="preserve"> Exceeded</t>
  </si>
  <si>
    <t>Government policy on beneficial ownership</t>
  </si>
  <si>
    <t>https://www.arlis.am/, 
https://e-gov.am/, 
https://www.moj.am/ ; https://www.arlis.am/DocumentView.aspx?DocID=168051</t>
  </si>
  <si>
    <t xml:space="preserve">
Overview given in the EITI Reports, 2020-2021 EITI Report,  pp. 17-20, 2019 EITI Report, pp. 19-22</t>
  </si>
  <si>
    <t>Definition of the term beneficial owner</t>
  </si>
  <si>
    <t>https://www.arlis.am/DocumentView.aspx?DocID=153756 ; https://www.arlis.am/DocumentView.aspx?DocID=153772</t>
  </si>
  <si>
    <t>Laws, regulations or policies on beneficial ownership</t>
  </si>
  <si>
    <t xml:space="preserve">https://www.arlis.am/, https://www.eiti.am/hy/%D4%BB%D6%80%D5%A1%D5%AF%D5%A1%D5%B6-%D5%BD%D5%A5%D6%83%D5%A1%D5%AF%D5%A1%D5%B6%D5%A1%D5%BF%D5%A5%D6%80%D5%A5%D6%80%D5%AB-%D5%A2%D5%A1%D6%81%D5%A1%D5%B0%D5%A1%D5%B5%D5%BF%D5%B8%D6%82%D5%B4 </t>
  </si>
  <si>
    <t>Is beneficial ownership data requested?</t>
  </si>
  <si>
    <t>https://www.arlis.am/DocumentView.aspx?docid=863 ; https://www.arlis.am/DocumentView.aspx?DocID=155465</t>
  </si>
  <si>
    <t>Is beneficial ownership data disclosed?</t>
  </si>
  <si>
    <t>https://www.e-register.am/am/ ; https://www.eiti.am/hy/%D4%BB%D5%8D-%D5%B0%D5%A1%D5%B5%D5%BF%D5%A1%D6%80%D5%A1%D6%80%D5%A1%D5%A3%D5%A5%D6%80/?tab=88</t>
  </si>
  <si>
    <t>Is beneficial ownership data disclosed by applicants and bidders?</t>
  </si>
  <si>
    <t>https://www.arlis.am/DocumentView.aspx?docid=164787</t>
  </si>
  <si>
    <t>MSG assessment of disclosures</t>
  </si>
  <si>
    <t>EITI Armenia Seretariat periodically reviews the BO declarations</t>
  </si>
  <si>
    <t>Quality assurances for data reliability</t>
  </si>
  <si>
    <t>BO online declaration system, BODS, mannual checks</t>
  </si>
  <si>
    <t>Names of stock exchanges for publicly-listed companies</t>
  </si>
  <si>
    <t>Is information on legal owners disclosed?</t>
  </si>
  <si>
    <t>Yes, systematically disclosed  and through EITI reporting</t>
  </si>
  <si>
    <t>https://www.e-register.am/am/ ;  https://www.eiti.am/hy/ԻՍ-հայտարարագեր/?tab=88</t>
  </si>
  <si>
    <t>Company register (legal ownership registry)</t>
  </si>
  <si>
    <t>https://www.e-register.am/am/</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</si>
  <si>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</si>
  <si>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</si>
  <si>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</si>
  <si>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</si>
  <si>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As of the end of the reporting year 2021, the participation share of the Government in the capital charter of ZCMC is set at 25%. 
Overview given in the EITI Reports, 2020-2021 EITI Report, pp. 36-40,
MSG Decisions https://www.eiti.am/file_manager/EITI%20Documents/Minutes/MSG_meeting_minute_27_04_2022_eng.pdf</t>
  </si>
  <si>
    <t>Is Requirement 2.6 applicable in the period under review?</t>
  </si>
  <si>
    <t xml:space="preserve"> No</t>
  </si>
  <si>
    <t>Applicability</t>
  </si>
  <si>
    <t>Does the government report how it participates in the extractive sector?</t>
  </si>
  <si>
    <t>Statutory financial relations</t>
  </si>
  <si>
    <t>Where are the statutory rules and practices regarding SOEs' financial relations with government described?</t>
  </si>
  <si>
    <t>Where are the statutory rules and practices regarding SOEs' entitlements to transfers from government described?</t>
  </si>
  <si>
    <t>Where are the statutory rules and practices regarding SOEs' distribution of profits described?</t>
  </si>
  <si>
    <t>Where are the statutory rules and practices regarding SOEs' ability to retain earnings described?</t>
  </si>
  <si>
    <t>Where are the statutory rules and practices regarding SOEs' reinvestments described?</t>
  </si>
  <si>
    <t>Where are the statutory rules and practices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</si>
  <si>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</si>
  <si>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</si>
  <si>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</si>
  <si>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</si>
  <si>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</si>
  <si>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</si>
  <si>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</si>
  <si>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</si>
  <si>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</si>
  <si>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</si>
  <si>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</si>
  <si>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</si>
  <si>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</si>
  <si>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</si>
  <si>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</si>
  <si>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</si>
  <si>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</si>
  <si>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https://mtad.am/pages/extractive-industries-transparency-initiative?tab=2</t>
  </si>
  <si>
    <t>2019 EITI Report, pp. 78-81
2020-2021 EITI Report, pp. 43-46</t>
  </si>
  <si>
    <t>Overview of key companies in the extractive industries</t>
  </si>
  <si>
    <t>Overview of significant exploration activities</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</si>
  <si>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</si>
  <si>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</si>
  <si>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</si>
  <si>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</si>
  <si>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</si>
  <si>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</si>
  <si>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Yes, systematically disclosed</t>
  </si>
  <si>
    <t>https://statbank.armstat.am/pxweb/hy/ArmStatBank/ArmStatBank__3%20Industry,%20Construction,%20trade%20and%20services_</t>
  </si>
  <si>
    <t xml:space="preserve">
Overview given in the EITI Reports, 2020-2021 EITI Report,  pp. 42-60, 2019 EITI Report, pp. 82-91</t>
  </si>
  <si>
    <t>For the production volumes measured at wmt, the conversion rate of 0.8 reduction to the reported value has been applied.</t>
  </si>
  <si>
    <t>Disclosure of production values</t>
  </si>
  <si>
    <t>Copper (2603), volume</t>
  </si>
  <si>
    <t>Molybdenum (2613), volume</t>
  </si>
  <si>
    <t>Tonnes</t>
  </si>
  <si>
    <t>Ferro, alloys, manganese (7202), volume</t>
  </si>
  <si>
    <t>Zinc (2608), volume</t>
  </si>
  <si>
    <t>Gold (7108)</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</si>
  <si>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</si>
  <si>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</si>
  <si>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</si>
  <si>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</si>
  <si>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</si>
  <si>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Overview given in the EITI Reports, 2020-2021 EITI Report,  Section 3.4.1,  EITI report, 2019 EITI Report,  Section 3.3</t>
  </si>
  <si>
    <t>Disclosure of export values</t>
  </si>
  <si>
    <t>https://comtrade.un.org/data/</t>
  </si>
  <si>
    <t>USD</t>
  </si>
  <si>
    <t>Ferro, alloys, manganese (7202)</t>
  </si>
  <si>
    <t>Gold (7108), volume</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</si>
  <si>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</si>
  <si>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</si>
  <si>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</si>
  <si>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</si>
  <si>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 xml:space="preserve">https://reports.eiti.am/hy/report/search/company-pdf/ ; https://reports.eiti.am/hy/report/search/state-body-pdf/ </t>
  </si>
  <si>
    <t>"
https://www.eiti.am/en/annual-reports/2022 ; https://www.eiti.am/file_manager/EITI%20Documents/Minutes/MSG_meeting_minute_27_04_2022_eng.pdf    
 Overview given in the EITI Reports, 2020-2021 EITI Report, pp. 11-15, 123-139</t>
  </si>
  <si>
    <t>Are MSG decisions on the materiality threshold for revenue streams publicly available?</t>
  </si>
  <si>
    <t>Are MSG decisions on materiality thresholds for companies publicly available?</t>
  </si>
  <si>
    <t>Are the revenue streams considered material are publicly listed and described?</t>
  </si>
  <si>
    <t>https://reports.eiti.am/hy/report/search/company-pdf/ ; https://reports.eiti.am/hy/report/search/state-body-pdf/  ;  https://www.arlis.am/DocumentView.aspx?DocID=132674</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</si>
  <si>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</si>
  <si>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</si>
  <si>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https://www.arlis.am/DocumentView.aspx?DocID=132674</t>
  </si>
  <si>
    <t>"
https://www.eiti.am/en/annual-reports/2022 ; https://www.eiti.am/file_manager/EITI%20Documents/Minutes/MSG_meeting_minute_27_04_2022_eng.pdf   ;  https://www.eiti.am/en/agenda-protocols-other-related-documents/ ;     
 Overview given in the EITI Reports, 2020-2021 EITI Report, pp. 11-15, 123-139</t>
  </si>
  <si>
    <t>Have all material companies fully reported all payments in accordance with the materiality definition?</t>
  </si>
  <si>
    <t>Has the MSG identified the government entities receiving material revenues?</t>
  </si>
  <si>
    <t>Have all material government entities fully reported all receipts in accordance with the materiality definition?</t>
  </si>
  <si>
    <t xml:space="preserve"> https://reports.eiti.am/hy/report/search/state-body-pdf/ </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</si>
  <si>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</si>
  <si>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 xml:space="preserve">https://reports.eiti.am/hy/report/search/company-pdf/ ; https://reports.eiti.am/hy/report/search/state-body-pdf/ ;  https://www.arlis.am/DocumentView.aspx?DocID=132674 </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</si>
  <si>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</si>
  <si>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Reconciliation coverage</t>
  </si>
  <si>
    <t>2020-2021 EITI Report, pp. 129-130, 2020-2021 EITI Report, pp. 11-15, 123-139
https://www.eiti.am/en/annual-reports/2022 ; https://www.eiti.am/file_manager/EITI%20Documents/Minutes/MSG_meeting_minute_27_04_2022_eng.pdf    
 Overview given in the EITI Reports, 2020-2021 EITI Report, pp. 11-15, 123-139</t>
  </si>
  <si>
    <t>Have the companies making material payments to government publicly disclosed their audited financial statements, or the main items (i.e. balance sheet, profit/loss statement, cash flows) where financial statements are not available?</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</si>
  <si>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</si>
  <si>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</si>
  <si>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</si>
  <si>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</si>
  <si>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</si>
  <si>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</si>
  <si>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</si>
  <si>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</si>
  <si>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</si>
  <si>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</si>
  <si>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</si>
  <si>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</si>
  <si>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</si>
  <si>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</si>
  <si>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Sate Revenue Committee</t>
  </si>
  <si>
    <t>Central government</t>
  </si>
  <si>
    <t>&lt;Use Legal Entity Identifier if available&gt;</t>
  </si>
  <si>
    <t>Ministry of Territorial Administration and Development</t>
  </si>
  <si>
    <t>Ministry of Environment</t>
  </si>
  <si>
    <t>Reporting companies' list</t>
  </si>
  <si>
    <t>Company ID references</t>
  </si>
  <si>
    <t>Example: Taxpayer Identification Number</t>
  </si>
  <si>
    <t>The Brønnøysund Register Centre</t>
  </si>
  <si>
    <t>If available, link to the registry or agency</t>
  </si>
  <si>
    <t>Full company name</t>
  </si>
  <si>
    <t>Company type</t>
  </si>
  <si>
    <t>Company ID number</t>
  </si>
  <si>
    <t>Sector</t>
  </si>
  <si>
    <t>Commodities (comma-separated)</t>
  </si>
  <si>
    <t xml:space="preserve">Stock exchange listing or company website </t>
  </si>
  <si>
    <t>Audited financial statement (or balance sheet, cash flows, profit/loss statement if unavailable)</t>
  </si>
  <si>
    <t>Payments to Governments Report</t>
  </si>
  <si>
    <t>“Agarak Copper Molybdenum Combine” CJSC</t>
  </si>
  <si>
    <t>Private</t>
  </si>
  <si>
    <t>Mining</t>
  </si>
  <si>
    <t>copper, molybdenum</t>
  </si>
  <si>
    <t>n/a</t>
  </si>
  <si>
    <t>https://www.azdarar.am/announcments/cat/115/01100348/</t>
  </si>
  <si>
    <t>“Akhtala Mining and Processing Enterprise” CJSC</t>
  </si>
  <si>
    <t>copper, gold, silver, zinc, lead, cadmium, sulphur, selenium</t>
  </si>
  <si>
    <t>Not available</t>
  </si>
  <si>
    <t>"Chaarat Kapan" CJSC</t>
  </si>
  <si>
    <t xml:space="preserve">gold,silver,copper zinc, lead   </t>
  </si>
  <si>
    <t>https://www.chaarat.com/wp-content/uploads/2022/04/Chaarat_2021_AR_2022.pdf</t>
  </si>
  <si>
    <t>“Geopromining Gold” LLC</t>
  </si>
  <si>
    <t>gold, silver</t>
  </si>
  <si>
    <t>https://gorcntac.am/pages/report?id=917</t>
  </si>
  <si>
    <t>“Ler-Ex” LLC</t>
  </si>
  <si>
    <t>“Lichkvaz” CJSC</t>
  </si>
  <si>
    <t>gold, silver, copper</t>
  </si>
  <si>
    <t>“Lydian Armenia” CJSC</t>
  </si>
  <si>
    <t>https://www.lydianarmenia.am/img/uploadFiles/94843acb7fc42b08c91cLydianArmeniaCJSC_FS_2021.pdf</t>
  </si>
  <si>
    <t>“Meghradzor Gold” LLC</t>
  </si>
  <si>
    <t>gold, silver, tellurium</t>
  </si>
  <si>
    <t>“Teghout” CJSC</t>
  </si>
  <si>
    <t>“Zangezur Copper-Molybdenum Combine” CJSC</t>
  </si>
  <si>
    <t>http://www.zcmc.am/files/FS_ZCMC%20SA_2021_Eng.pdf</t>
  </si>
  <si>
    <t>Add new rows as necessary, right click the row number to the left and select "Insert"</t>
  </si>
  <si>
    <t>&lt;URL&gt;</t>
  </si>
  <si>
    <t>&lt; Yes / No / Partially &gt;</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</si>
  <si>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</si>
  <si>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</si>
  <si>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</si>
  <si>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</si>
  <si>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</si>
  <si>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</si>
  <si>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</si>
  <si>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</si>
  <si>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</si>
  <si>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</si>
  <si>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SHATV-29/232</t>
  </si>
  <si>
    <t xml:space="preserve">ՊՎ-232 </t>
  </si>
  <si>
    <t>“Zangezur Copper-Molybdenum Combine“ CJSC</t>
  </si>
  <si>
    <t>Copper (2603)</t>
  </si>
  <si>
    <t>Production</t>
  </si>
  <si>
    <t>Molybdenum (2613)</t>
  </si>
  <si>
    <t xml:space="preserve">SHATV-29/376 </t>
  </si>
  <si>
    <t xml:space="preserve">ՊՎ-376 </t>
  </si>
  <si>
    <t>"Teghout" LLC</t>
  </si>
  <si>
    <t>SHATV-29/183</t>
  </si>
  <si>
    <t xml:space="preserve">ՊՎ-183 </t>
  </si>
  <si>
    <t>Zinc (2608)</t>
  </si>
  <si>
    <t>SHATV-29/311</t>
  </si>
  <si>
    <t xml:space="preserve">ՊՎ-311 </t>
  </si>
  <si>
    <t>"Agarak Copper Molybdenum Combine" CJSC</t>
  </si>
  <si>
    <t>SHATV-29/103</t>
  </si>
  <si>
    <t xml:space="preserve">ՊՎ-103 </t>
  </si>
  <si>
    <t>"Akhtala Mining and Processing Enterprise" CJSC</t>
  </si>
  <si>
    <t>SHATV-29/293</t>
  </si>
  <si>
    <t>ՊՎ-293</t>
  </si>
  <si>
    <t>"Lichkvaz" LLC</t>
  </si>
  <si>
    <t>SHATV-29/189</t>
  </si>
  <si>
    <t>ՊՎ-189</t>
  </si>
  <si>
    <t>Geopromining Gold LLC</t>
  </si>
  <si>
    <t xml:space="preserve">SHATV-29/057  </t>
  </si>
  <si>
    <t>ՊՎ-057</t>
  </si>
  <si>
    <t>Meghradzor Gold LLC</t>
  </si>
  <si>
    <t>SHAT-29/544</t>
  </si>
  <si>
    <t xml:space="preserve">P-544 </t>
  </si>
  <si>
    <t>"Geghi Gold" LLC</t>
  </si>
  <si>
    <t>SHAT-29/515</t>
  </si>
  <si>
    <t xml:space="preserve">ՊՎ-515 </t>
  </si>
  <si>
    <t>"Baktek Eco" LTD</t>
  </si>
  <si>
    <t>SHAT-29/547</t>
  </si>
  <si>
    <t xml:space="preserve">ՊՎ-547 </t>
  </si>
  <si>
    <t>"Gharagyulyanner" CJSC</t>
  </si>
  <si>
    <t>SHATV-29/514</t>
  </si>
  <si>
    <t xml:space="preserve">ՊՎ-514 </t>
  </si>
  <si>
    <t>"AT-Metals" LLC</t>
  </si>
  <si>
    <t>SHAT-29/459</t>
  </si>
  <si>
    <t xml:space="preserve">ՊՎ-459 </t>
  </si>
  <si>
    <t>"Tatstone" LLC</t>
  </si>
  <si>
    <t>SHAT-29/371</t>
  </si>
  <si>
    <t xml:space="preserve">ՊՎ-371 </t>
  </si>
  <si>
    <t>"Vayk Gold" LLC</t>
  </si>
  <si>
    <t>SHATV-29/093</t>
  </si>
  <si>
    <t xml:space="preserve">ՊՎ-093 </t>
  </si>
  <si>
    <t>"Sagamar" CJSC</t>
  </si>
  <si>
    <t>SHAT-29/366</t>
  </si>
  <si>
    <t xml:space="preserve">ՊՎ-366 </t>
  </si>
  <si>
    <t>"Assat" LLC</t>
  </si>
  <si>
    <t>SHATV-29/094</t>
  </si>
  <si>
    <t xml:space="preserve">ՊՎ-094 </t>
  </si>
  <si>
    <t>"Ler-Ex" LLC</t>
  </si>
  <si>
    <t>SHATV-29/245</t>
  </si>
  <si>
    <t xml:space="preserve">ՊՎ-245 </t>
  </si>
  <si>
    <t>"Lydian Armenia" LLC</t>
  </si>
  <si>
    <t>SHATV-29/239</t>
  </si>
  <si>
    <t xml:space="preserve">ՊՎ-239 </t>
  </si>
  <si>
    <t>"Vardani Zartonk" LLC</t>
  </si>
  <si>
    <t>SHATV-29/425</t>
  </si>
  <si>
    <t xml:space="preserve">ՊՎ-425 </t>
  </si>
  <si>
    <t>"Active Lernagorts" LLC</t>
  </si>
  <si>
    <t>SHATV-29/169</t>
  </si>
  <si>
    <t xml:space="preserve">ՊՎ-169 </t>
  </si>
  <si>
    <t>"Fortune Resources" LLC</t>
  </si>
  <si>
    <t>SHATV-29/089</t>
  </si>
  <si>
    <t>ՊՎ-089</t>
  </si>
  <si>
    <t>"Paramount Gold Mining" CJSC</t>
  </si>
  <si>
    <t>SHATV-29/213</t>
  </si>
  <si>
    <t xml:space="preserve">ՊՎ-213 </t>
  </si>
  <si>
    <t>"Multi Group Concern" LLC</t>
  </si>
  <si>
    <t xml:space="preserve">SHAT-29/174 </t>
  </si>
  <si>
    <t xml:space="preserve">ՊՎ-174 </t>
  </si>
  <si>
    <t>"Molibdeni Ashkharh" LLC</t>
  </si>
  <si>
    <t>&lt;Select unit&gt;</t>
  </si>
  <si>
    <t>&lt; XXX &gt;</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</si>
  <si>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</si>
  <si>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</si>
  <si>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</si>
  <si>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government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</si>
  <si>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</si>
  <si>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</si>
  <si>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</si>
  <si>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</si>
  <si>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</si>
  <si>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</si>
  <si>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</si>
  <si>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</si>
  <si>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</si>
  <si>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</si>
  <si>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</si>
  <si>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</si>
  <si>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</si>
  <si>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</si>
  <si>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</si>
  <si>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</si>
  <si>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</si>
  <si>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</si>
  <si>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Royalties (1415E1)</t>
  </si>
  <si>
    <t>Mining Royalties</t>
  </si>
  <si>
    <t>Tax Revenue Authority</t>
  </si>
  <si>
    <r>
      <t>GFS, or Government Finance Statistics, is an international framework for categorising revenue streams so they are comparable across countries and time-periods. See full framework example below. The framework used below has been develo</t>
    </r>
    <r>
      <rPr>
        <i/>
        <sz val="11"/>
        <color rgb="FFFF0000"/>
        <rFont val="Franklin Gothic Book"/>
        <family val="2"/>
      </rPr>
      <t>p</t>
    </r>
    <r>
      <rPr>
        <i/>
        <sz val="11"/>
        <color theme="1"/>
        <rFont val="Franklin Gothic Book"/>
        <family val="2"/>
      </rPr>
      <t>ed by the IMF and EITI International Secretariat.
The letter E in the GFS codes means that these are codes only used for revenues from extractives companies. The digits to the right were specifically designed for extractive sector companies.</t>
    </r>
  </si>
  <si>
    <t>Ordinary taxes on income, profits and capital gains (1112E1)</t>
  </si>
  <si>
    <t>Profit tax</t>
  </si>
  <si>
    <t>Licence fees (114521E)</t>
  </si>
  <si>
    <t>State duty for mining permit</t>
  </si>
  <si>
    <t>Income tax</t>
  </si>
  <si>
    <t>General taxes on goods and services (VAT, sales tax, turnover tax) (1141E)</t>
  </si>
  <si>
    <t>VAT</t>
  </si>
  <si>
    <t>Customs and other import duties (1151E)</t>
  </si>
  <si>
    <t>Custom duties</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</si>
  <si>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</si>
  <si>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Other rent payments (1415E5)</t>
  </si>
  <si>
    <t>Rent fee</t>
  </si>
  <si>
    <r>
      <rPr>
        <i/>
        <u/>
        <sz val="11"/>
        <rFont val="Franklin Gothic Book"/>
        <family val="2"/>
      </rPr>
      <t xml:space="preserve">or, </t>
    </r>
    <r>
      <rPr>
        <b/>
        <u/>
        <sz val="11"/>
        <color theme="10"/>
        <rFont val="Franklin Gothic Book"/>
        <family val="2"/>
      </rPr>
      <t>https://www.imf.org/external/np/sta/gfsm/</t>
    </r>
  </si>
  <si>
    <t>Compulsory transfers to government (infrastructure and other) (1415E4)</t>
  </si>
  <si>
    <t xml:space="preserve">Social obligations envisaged by the Contract </t>
  </si>
  <si>
    <t>Emission and pollution taxes (114522E)</t>
  </si>
  <si>
    <t>Environmental payments (taxes)</t>
  </si>
  <si>
    <t xml:space="preserve">Contribution payment to the Environmental protection fund </t>
  </si>
  <si>
    <t>Taxes on property (113E)</t>
  </si>
  <si>
    <t>Real estate tax</t>
  </si>
  <si>
    <t>Nature utilisation fee</t>
  </si>
  <si>
    <t>Vehicle tax</t>
  </si>
  <si>
    <t>Monitoring payment</t>
  </si>
  <si>
    <t>Environmental fees for goods imported from EEU member states</t>
  </si>
  <si>
    <t>Environmental fees for goods imported from non EEU member states</t>
  </si>
  <si>
    <t>Environmental assessment fee</t>
  </si>
  <si>
    <t>Excise taxes (1142E)</t>
  </si>
  <si>
    <t>Excise taxes</t>
  </si>
  <si>
    <t>Other taxes payable by natural resource companies (116E)</t>
  </si>
  <si>
    <t>Land disposal</t>
  </si>
  <si>
    <t>Land tax</t>
  </si>
  <si>
    <t>Fines, penalties, and forfeits (143E)</t>
  </si>
  <si>
    <t>Penalties</t>
  </si>
  <si>
    <t>Import Excise taxes</t>
  </si>
  <si>
    <t>Profit tax for non-residents</t>
  </si>
  <si>
    <t>Property tax</t>
  </si>
  <si>
    <t>Total in USD</t>
  </si>
  <si>
    <t>formula problem when AMD</t>
  </si>
  <si>
    <t>Additional information</t>
  </si>
  <si>
    <t>Any additional information that is not eligible for inclusion in the table above, please include below as comments.</t>
  </si>
  <si>
    <t>Comment 1</t>
  </si>
  <si>
    <t>Please include comments here. PAYE and withholding taxes are not paid on behalf of companies and should therefore be excluded</t>
  </si>
  <si>
    <t>Comment 2</t>
  </si>
  <si>
    <t>Insert additional rows as needed. E.g., the below table covers the excluded revenues</t>
  </si>
  <si>
    <t>PAYE</t>
  </si>
  <si>
    <t>Revenue authority</t>
  </si>
  <si>
    <t>Withholding tax</t>
  </si>
  <si>
    <t>Total</t>
  </si>
  <si>
    <t>Comment 3</t>
  </si>
  <si>
    <t>Please include comments here.</t>
  </si>
  <si>
    <t>Comment 4</t>
  </si>
  <si>
    <t>Comment 5</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</si>
  <si>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</si>
  <si>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</si>
  <si>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</si>
  <si>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</si>
  <si>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</si>
  <si>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</si>
  <si>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 xml:space="preserve">, </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</si>
  <si>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</si>
  <si>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</si>
  <si>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</si>
  <si>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</si>
  <si>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</si>
  <si>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</si>
  <si>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</si>
  <si>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</si>
  <si>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</si>
  <si>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</si>
  <si>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</si>
  <si>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</si>
  <si>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“Akhtala Mining And Processing Enterprise” CJSC</t>
  </si>
  <si>
    <t>“Chaarat Kapan” CJSC</t>
  </si>
  <si>
    <t>“Geopromining Gold“ LLC</t>
  </si>
  <si>
    <t>“Lichkvaz” LLC</t>
  </si>
  <si>
    <t>“Lydian Armenia” LLC</t>
  </si>
  <si>
    <t>SHATV-29/057</t>
  </si>
  <si>
    <t>SHATV-29/376</t>
  </si>
  <si>
    <t>Yes/No</t>
  </si>
  <si>
    <t>Requirement 4.2: In-kind revenues</t>
  </si>
  <si>
    <t>Objective of Requirement 4.2</t>
  </si>
  <si>
    <t>Progress towards the objective of the requirement, to ensure transparency in the sale of in-kind revenues of minerals, oil and gas to allow the public to assess whether the sales values correspond to market values and ensure the traceability of the proceeds from the sale of those commodities to the national Treasury.</t>
  </si>
  <si>
    <t>https://www.eiti.am/file_manager/EITI%20Documents/Minutes/MSG_meeting_minute_27_04_2022_eng.pdf</t>
  </si>
  <si>
    <t>Is Requirement 4.2 applicable in the period under review?</t>
  </si>
  <si>
    <t>Were the proceeds of the sales of the state's in-kind revenues considered material by the MSG in the period under review?</t>
  </si>
  <si>
    <t>Yes / No</t>
  </si>
  <si>
    <t>Does the government disclose data on in-kind revenues and sales of state share of production?</t>
  </si>
  <si>
    <t>If yes, what was the volume received?</t>
  </si>
  <si>
    <t>Crude oil (2709), volume</t>
  </si>
  <si>
    <t>Sm3</t>
  </si>
  <si>
    <t>Natural gas (2711), volume</t>
  </si>
  <si>
    <t>Sm3 o.e.</t>
  </si>
  <si>
    <t>Add commodities here, volume</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</si>
  <si>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</si>
  <si>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</si>
  <si>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</si>
  <si>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</si>
  <si>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</si>
  <si>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</si>
  <si>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</si>
  <si>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</si>
  <si>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</si>
  <si>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</si>
  <si>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</si>
  <si>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 xml:space="preserve">Not applicable </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</si>
  <si>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</si>
  <si>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</si>
  <si>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</si>
  <si>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</si>
  <si>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</si>
  <si>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</si>
  <si>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</si>
  <si>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</si>
  <si>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</si>
  <si>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</si>
  <si>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</si>
  <si>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</si>
  <si>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</si>
  <si>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</si>
  <si>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</si>
  <si>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</si>
  <si>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</si>
  <si>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</si>
  <si>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</si>
  <si>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</si>
  <si>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</si>
  <si>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</si>
  <si>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</si>
  <si>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</si>
  <si>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</si>
  <si>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If yes, are government transfers to SOEs considered material by the MSG?</t>
  </si>
  <si>
    <r>
      <t>If yes, what w</t>
    </r>
    <r>
      <rPr>
        <i/>
        <sz val="11"/>
        <color rgb="FFFF0000"/>
        <rFont val="Franklin Gothic Book"/>
        <family val="2"/>
      </rPr>
      <t>e</t>
    </r>
    <r>
      <rPr>
        <i/>
        <sz val="11"/>
        <rFont val="Franklin Gothic Book"/>
        <family val="2"/>
      </rPr>
      <t>re the total revenues received from government by SOEs?</t>
    </r>
  </si>
  <si>
    <t>If yes, are SOEs transfers to government considered material by the MSG?</t>
  </si>
  <si>
    <t>If yes, what were the total revenues received by government from SOEs?</t>
  </si>
  <si>
    <t>If yes, has the MSG demonstrated that the disclosures above are comprehensive and reliable?</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</si>
  <si>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</si>
  <si>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</si>
  <si>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</si>
  <si>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</si>
  <si>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Does the government disclose information on direct subnational payments?</t>
  </si>
  <si>
    <t xml:space="preserve">
Overview given in the EITI Reports, 2020-2021 EITI Report, pp. 78-82, 2019 EITI Report, pp. 106-111</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</si>
  <si>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</si>
  <si>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</si>
  <si>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</si>
  <si>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</si>
  <si>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</si>
  <si>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</si>
  <si>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</si>
  <si>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</si>
  <si>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 xml:space="preserve">Yes  </t>
  </si>
  <si>
    <t xml:space="preserve">
Overview given in the EITI Reports, 2020-2021 EITI Report, pp. 38-39</t>
  </si>
  <si>
    <t>Taking into account that de facto in Armenia every extraction right holder company has a one permit and operates one mine,  all extraction related revenues are reported by project.</t>
  </si>
  <si>
    <t>Has the MSG documented which forms of legal agreements constitute a project, in accordance with to the definition in Requirement 4.7?</t>
  </si>
  <si>
    <t>Has the MSG documented which legal agreements are substantially interconnected or overarching?</t>
  </si>
  <si>
    <t>Has the MSG documented which revenue streams are imposed or levied at the level of the legal agreements, not at a company level?</t>
  </si>
  <si>
    <t>Has the MSG ensured that the relevant revenue data is disaggregated by individual project?</t>
  </si>
  <si>
    <t>What percentage of revenues levied by project has been reported by project?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</si>
  <si>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</si>
  <si>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</si>
  <si>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</si>
  <si>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Data timeliness (no. of years from fiscal year end to publication)</t>
  </si>
  <si>
    <t>https://www.eiti.am/hy/%D5%86%D5%B8%D6%80%D5%B8%D6%82%D5%A9%D5%B5%D5%B8%D6%82%D5%B6%D5%B6%D5%A5%D6%80/2022/12/23/armenia-eiti-4th-report-presentation-conference/138/</t>
  </si>
  <si>
    <t>Has the MSG approved the period for reporting?</t>
  </si>
  <si>
    <t xml:space="preserve">https://www.eiti.am/file_manager/EITI%20Documents/Minutes/MSG_meeting_minute_27_04_2022_eng.pdf  </t>
  </si>
  <si>
    <t>Are there any plans by the MSG to improve the timeliness of EITI data disclosures?</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</si>
  <si>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</si>
  <si>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</si>
  <si>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</si>
  <si>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EITI Standard?</t>
  </si>
  <si>
    <t xml:space="preserve">EITI Report 2020-2021, Section 4 </t>
  </si>
  <si>
    <t>Is the data subject to credible, independent audits, applying international standards?</t>
  </si>
  <si>
    <t xml:space="preserve">
Overview given in the EITI Reports, 2020-2021 EITI Report, pp. 39-40, 132-133</t>
  </si>
  <si>
    <t>Are government agencies subject to credible, independent audits?</t>
  </si>
  <si>
    <t>legal requirements for Internal audit  https://www.arlis.am/DocumentView.aspx?docid=12966</t>
  </si>
  <si>
    <t>Government audits database</t>
  </si>
  <si>
    <t>not available</t>
  </si>
  <si>
    <t>Are companies subject to credible, independent audits?</t>
  </si>
  <si>
    <t xml:space="preserve">
Overview given in the EITI Reports, 2020-2021 EITI Report, p. 147</t>
  </si>
  <si>
    <t>Company audits database</t>
  </si>
  <si>
    <t>Has the MSG applied a procedure for disclosures in accordance with the standard procedures endorsed by the EITI Board?</t>
  </si>
  <si>
    <t>If yes, has the MSG agreed on reporting templates?</t>
  </si>
  <si>
    <t>If yes, has the MSG undertaken a review of the audit and assurance procedures in companies and government entities participating in EITI reporting?</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</si>
  <si>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</si>
  <si>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</si>
  <si>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</si>
  <si>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</si>
  <si>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</si>
  <si>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Has the EITI Board have approved that the MSG deviates from the standard procedures of Requirement 4.9.b (based on application to deviate from standard procedures and Board decision of approval)?</t>
  </si>
  <si>
    <t>Nօ</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</si>
  <si>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</si>
  <si>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</si>
  <si>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</si>
  <si>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</si>
  <si>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</si>
  <si>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</si>
  <si>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</si>
  <si>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 xml:space="preserve"> Fully met</t>
  </si>
  <si>
    <t>Does the government publicly clarify whether all extractive sector revenues are recorded in the national budget (i.e. enter the government's consolidated / single-treasury account)?</t>
  </si>
  <si>
    <t>https://www.arlis.am/DocumentView.aspx?DocID=173844</t>
  </si>
  <si>
    <t>Does the government publicly disclose the specific types of revenues that are not recorded in the budget?</t>
  </si>
  <si>
    <t>All revenues are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</si>
  <si>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</si>
  <si>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</si>
  <si>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</si>
  <si>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</si>
  <si>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</si>
  <si>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</si>
  <si>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</si>
  <si>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</si>
  <si>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</si>
  <si>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</si>
  <si>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</si>
  <si>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</si>
  <si>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https://minfin.am/hy/page/petakan_byujei_hashvetvutyun_2021_t_tarekan_</t>
  </si>
  <si>
    <t xml:space="preserve">
Overview given in the EITI Reports, 2020-2021 EITI Report, pp. 82-86</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</si>
  <si>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</si>
  <si>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</si>
  <si>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 xml:space="preserve">
Overview given in the EITI Reports, 2020-2021 EITI Report, pp. 82-86  ,  https://www.eiti.am/hy/environmental-special-projects-arm/</t>
  </si>
  <si>
    <t>If yes, is information on how much the government actually transferred in practice to each of the relevant local governments publicly disclosed?</t>
  </si>
  <si>
    <t>yes</t>
  </si>
  <si>
    <t>Revenue-sharing mechanism 2</t>
  </si>
  <si>
    <t>Has the MSG agreed a procedure to address data quality and assurance of information on such transfers, in accordance with Requirement 4.9?</t>
  </si>
  <si>
    <t>Defined by the legislation</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</si>
  <si>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</si>
  <si>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</si>
  <si>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Legislative improvements has been made during the reporting period. 
Overview given in the EITI Reports, 2020-2021 EITI Report, pp. 24-26</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</si>
  <si>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</si>
  <si>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</si>
  <si>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</si>
  <si>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</si>
  <si>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Does the government disclose a description of the country’s budget and audit processes? </t>
  </si>
  <si>
    <t>Does the government disclose publicly available information about budgets and 
expenditures? - add rows if several</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</si>
  <si>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</si>
  <si>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</si>
  <si>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</si>
  <si>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</si>
  <si>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</si>
  <si>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</si>
  <si>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 xml:space="preserve">EITI Report 2020-2021, Section 5.3 </t>
  </si>
  <si>
    <t>Government discloses only mandatory social contributions.</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</si>
  <si>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</si>
  <si>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</si>
  <si>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</si>
  <si>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</si>
  <si>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</si>
  <si>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Section 5.3 of EITI report</t>
  </si>
  <si>
    <t>If yes, what was the total mandatory social expenditures paid?</t>
  </si>
  <si>
    <t>If yes, what was the total voluntary social expenditures paid?</t>
  </si>
  <si>
    <t>EITI Report 2020-2021, p. 104, table 5.3.3</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</si>
  <si>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</si>
  <si>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</si>
  <si>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</si>
  <si>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If yes, what was the total mandatory environmental payments?</t>
  </si>
  <si>
    <t>If yes, what was the total voluntary environmental payments?</t>
  </si>
  <si>
    <t>not applicable</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</si>
  <si>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</si>
  <si>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</si>
  <si>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</si>
  <si>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</si>
  <si>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</si>
  <si>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</si>
  <si>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</si>
  <si>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</si>
  <si>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</si>
  <si>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</si>
  <si>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</si>
  <si>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</si>
  <si>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</si>
  <si>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</si>
  <si>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</si>
  <si>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</si>
  <si>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t>https://www.armstat.am/en/</t>
  </si>
  <si>
    <t xml:space="preserve">EITI Report 2020-2021, Section 5.1 </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</si>
  <si>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</si>
  <si>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</si>
  <si>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</si>
  <si>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</si>
  <si>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</si>
  <si>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</si>
  <si>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</si>
  <si>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</si>
  <si>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</si>
  <si>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</si>
  <si>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</si>
  <si>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</si>
  <si>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</si>
  <si>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</si>
  <si>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</si>
  <si>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</si>
  <si>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</si>
  <si>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</si>
  <si>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</si>
  <si>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</si>
  <si>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 xml:space="preserve">https://www.arlis.am/documentView.aspx?docid=157091 , https://www.arlis.am/DocumentView.aspx?docID=120135 </t>
  </si>
  <si>
    <t>databases containing environmental impact assessments, certification schemes or similar documentation of environmental management?</t>
  </si>
  <si>
    <t xml:space="preserve">EITI Report 2020-2021, Section 5.5 </t>
  </si>
  <si>
    <t>other relevant information on environmental monitoring procedures and administration?</t>
  </si>
  <si>
    <t xml:space="preserve">EITI Report 2020-2021, Section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</si>
</sst>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00_-;\-* #,##0.00_-;_-* &quot;-&quot;??_-;_-@_-"/>
    <numFmt numFmtId="165" formatCode="_ * #,##0.00_ ;_ * \-#,##0.00_ ;_ * &quot;-&quot;??_ ;_ @_ "/>
    <numFmt numFmtId="166" formatCode="_ * #,##0_ ;_ * \-#,##0_ ;_ * &quot;-&quot;??_ ;_ @_ "/>
    <numFmt numFmtId="167" formatCode="yyyy\-mm\-dd"/>
    <numFmt numFmtId="168" formatCode="_(* #,##0_);_(* \(#,##0\);_(* &quot;-&quot;??_);_(@_)"/>
  </numFmts>
  <fonts count="75">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sz val="12"/>
      <name val="Franklin Gothic Book"/>
      <family val="2"/>
    </font>
    <font>
      <sz val="11"/>
      <color theme="0"/>
      <name val="Franklin Gothic Book"/>
      <family val="2"/>
    </font>
    <font>
      <i/>
      <sz val="11"/>
      <color rgb="FFFF0000"/>
      <name val="Franklin Gothic Book"/>
      <family val="2"/>
    </font>
    <font>
      <sz val="11"/>
      <color theme="1"/>
      <name val="Franklin Gothic Book"/>
      <family val="2"/>
      <charset val="204"/>
    </font>
    <font>
      <i/>
      <sz val="10.5"/>
      <name val="Calibri"/>
      <family val="2"/>
      <charset val="204"/>
    </font>
    <font>
      <b/>
      <sz val="11"/>
      <color theme="1"/>
      <name val="Franklin Gothic Book"/>
      <family val="2"/>
      <charset val="204"/>
    </font>
    <font>
      <i/>
      <sz val="11"/>
      <color theme="1"/>
      <name val="Franklin Gothic Book"/>
      <family val="2"/>
      <charset val="204"/>
    </font>
  </fonts>
  <fills count="15">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D9E1F2"/>
        <bgColor rgb="FF000000"/>
      </patternFill>
    </fill>
    <fill>
      <patternFill patternType="solid">
        <fgColor rgb="FFF6A70A"/>
        <bgColor rgb="FF000000"/>
      </patternFill>
    </fill>
  </fills>
  <borders count="66">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right/>
      <top/>
      <bottom style="thin">
        <color rgb="FF188FBB"/>
      </bottom>
      <diagonal/>
    </border>
  </borders>
  <cellStyleXfs count="9">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5" fontId="28" fillId="0" borderId="0" applyFont="0" applyFill="0" applyBorder="0" applyAlignment="0" applyProtection="0"/>
    <xf numFmtId="0" fontId="28" fillId="0" borderId="0"/>
    <xf numFmtId="0" fontId="40" fillId="0" borderId="0" applyNumberFormat="0" applyFill="0" applyBorder="0" applyAlignment="0" applyProtection="0"/>
    <xf numFmtId="43" fontId="1" fillId="0" borderId="0" applyFont="0" applyFill="0" applyBorder="0" applyAlignment="0" applyProtection="0"/>
  </cellStyleXfs>
  <cellXfs count="446">
    <xf numFmtId="0" fontId="0" fillId="0" borderId="0" xfId="0"/>
    <xf numFmtId="0" fontId="3" fillId="0" borderId="0" xfId="2" applyFont="1" applyAlignment="1">
      <alignment horizontal="left" vertical="center"/>
    </xf>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3" borderId="3" xfId="2" applyFont="1" applyFill="1" applyBorder="1" applyAlignment="1">
      <alignment vertical="center" wrapText="1"/>
    </xf>
    <xf numFmtId="0" fontId="6" fillId="2" borderId="4" xfId="2" applyFont="1" applyFill="1" applyBorder="1" applyAlignment="1">
      <alignment horizontal="left" vertical="center"/>
    </xf>
    <xf numFmtId="0" fontId="6" fillId="0" borderId="6" xfId="2" applyFont="1" applyBorder="1" applyAlignment="1">
      <alignment horizontal="left" vertical="center"/>
    </xf>
    <xf numFmtId="0" fontId="6" fillId="0" borderId="8" xfId="2" applyFont="1" applyBorder="1" applyAlignment="1">
      <alignment horizontal="left" vertical="center"/>
    </xf>
    <xf numFmtId="0" fontId="7" fillId="3" borderId="8" xfId="2" applyFont="1" applyFill="1" applyBorder="1" applyAlignment="1">
      <alignment vertical="center" wrapText="1"/>
    </xf>
    <xf numFmtId="0" fontId="6" fillId="0" borderId="10" xfId="2" applyFont="1" applyBorder="1" applyAlignment="1">
      <alignment horizontal="left" vertical="center"/>
    </xf>
    <xf numFmtId="0" fontId="7" fillId="3" borderId="10" xfId="2" applyFont="1" applyFill="1" applyBorder="1" applyAlignment="1">
      <alignmen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6" fillId="0" borderId="9" xfId="2" applyFont="1" applyBorder="1" applyAlignment="1">
      <alignment horizontal="left" vertical="center"/>
    </xf>
    <xf numFmtId="0" fontId="7" fillId="0" borderId="8" xfId="2" applyFont="1" applyBorder="1" applyAlignment="1">
      <alignment horizontal="left" vertical="center"/>
    </xf>
    <xf numFmtId="0" fontId="6" fillId="0" borderId="6" xfId="2" applyFont="1" applyBorder="1" applyAlignment="1">
      <alignment vertical="center"/>
    </xf>
    <xf numFmtId="0" fontId="6" fillId="0" borderId="8" xfId="2" applyFont="1" applyBorder="1" applyAlignment="1">
      <alignment vertical="center"/>
    </xf>
    <xf numFmtId="0" fontId="6" fillId="0" borderId="1" xfId="2" applyFont="1" applyBorder="1" applyAlignment="1">
      <alignment vertical="center"/>
    </xf>
    <xf numFmtId="0" fontId="6" fillId="0" borderId="0" xfId="2" applyFont="1" applyAlignment="1">
      <alignment vertical="center"/>
    </xf>
    <xf numFmtId="0" fontId="6" fillId="0" borderId="3" xfId="2" applyFont="1" applyBorder="1" applyAlignment="1">
      <alignment vertical="center"/>
    </xf>
    <xf numFmtId="0" fontId="7" fillId="0" borderId="6" xfId="2" applyFont="1" applyBorder="1" applyAlignment="1">
      <alignment horizontal="left" vertical="center" wrapText="1" indent="1"/>
    </xf>
    <xf numFmtId="0" fontId="7" fillId="0" borderId="8" xfId="2" applyFont="1" applyBorder="1" applyAlignment="1">
      <alignment horizontal="left" vertical="center" wrapText="1" indent="1"/>
    </xf>
    <xf numFmtId="0" fontId="7" fillId="3" borderId="8" xfId="2" applyFont="1" applyFill="1" applyBorder="1" applyAlignment="1">
      <alignment horizontal="left" vertical="center" wrapText="1" indent="3"/>
    </xf>
    <xf numFmtId="0" fontId="7" fillId="0" borderId="8" xfId="2" applyFont="1" applyBorder="1" applyAlignment="1">
      <alignment horizontal="left" vertical="center" wrapText="1" indent="3"/>
    </xf>
    <xf numFmtId="0" fontId="9" fillId="0" borderId="6" xfId="1" applyFont="1" applyFill="1" applyBorder="1" applyAlignment="1">
      <alignment horizontal="left" vertical="center" wrapText="1"/>
    </xf>
    <xf numFmtId="0" fontId="7" fillId="0" borderId="8" xfId="2" applyFont="1" applyBorder="1" applyAlignment="1">
      <alignment vertical="center" wrapText="1"/>
    </xf>
    <xf numFmtId="0" fontId="3" fillId="0" borderId="0" xfId="2" applyFont="1" applyAlignment="1">
      <alignment horizontal="left" vertical="center" wrapText="1"/>
    </xf>
    <xf numFmtId="0" fontId="5" fillId="0" borderId="0" xfId="2" applyFont="1" applyAlignment="1">
      <alignment horizontal="left" vertical="center" wrapText="1"/>
    </xf>
    <xf numFmtId="0" fontId="17" fillId="0" borderId="0" xfId="2" applyFont="1" applyAlignment="1">
      <alignment horizontal="left" vertical="center" wrapText="1"/>
    </xf>
    <xf numFmtId="0" fontId="14" fillId="0" borderId="11" xfId="2" applyFont="1" applyBorder="1" applyAlignment="1">
      <alignment horizontal="left" vertical="center" wrapText="1"/>
    </xf>
    <xf numFmtId="0" fontId="16" fillId="0" borderId="12" xfId="2" applyFont="1" applyBorder="1" applyAlignment="1">
      <alignment horizontal="left" vertical="center" wrapText="1"/>
    </xf>
    <xf numFmtId="0" fontId="17" fillId="0" borderId="12" xfId="2" applyFont="1" applyBorder="1" applyAlignment="1">
      <alignment horizontal="left" vertical="center" wrapText="1"/>
    </xf>
    <xf numFmtId="0" fontId="18" fillId="4" borderId="12" xfId="2" applyFont="1" applyFill="1" applyBorder="1" applyAlignment="1">
      <alignment horizontal="left" vertical="center" wrapText="1"/>
    </xf>
    <xf numFmtId="0" fontId="6" fillId="0" borderId="2" xfId="2" applyFont="1" applyBorder="1" applyAlignment="1">
      <alignment vertical="center"/>
    </xf>
    <xf numFmtId="0" fontId="6" fillId="5" borderId="4" xfId="2" applyFont="1" applyFill="1" applyBorder="1" applyAlignment="1">
      <alignment horizontal="left" vertical="center"/>
    </xf>
    <xf numFmtId="0" fontId="6" fillId="2" borderId="8" xfId="2" applyFont="1" applyFill="1" applyBorder="1" applyAlignment="1">
      <alignment vertical="center"/>
    </xf>
    <xf numFmtId="0" fontId="3" fillId="0" borderId="8" xfId="2" applyFont="1" applyBorder="1" applyAlignment="1">
      <alignment horizontal="left" vertical="center"/>
    </xf>
    <xf numFmtId="0" fontId="6" fillId="5" borderId="8" xfId="2" applyFont="1" applyFill="1" applyBorder="1" applyAlignment="1">
      <alignment horizontal="left" vertical="center"/>
    </xf>
    <xf numFmtId="0" fontId="17" fillId="0" borderId="8" xfId="2" applyFont="1" applyBorder="1" applyAlignment="1">
      <alignment horizontal="left" vertical="center" wrapText="1"/>
    </xf>
    <xf numFmtId="0" fontId="6" fillId="5" borderId="10" xfId="2" applyFont="1" applyFill="1" applyBorder="1" applyAlignment="1">
      <alignment horizontal="left" vertical="center"/>
    </xf>
    <xf numFmtId="0" fontId="14" fillId="0" borderId="0" xfId="2" applyFont="1" applyAlignment="1">
      <alignment horizontal="left" vertical="center" wrapText="1"/>
    </xf>
    <xf numFmtId="0" fontId="18" fillId="4" borderId="0" xfId="2" applyFont="1" applyFill="1" applyAlignment="1">
      <alignment horizontal="left" vertical="center" wrapText="1"/>
    </xf>
    <xf numFmtId="0" fontId="6" fillId="2" borderId="0" xfId="2" applyFont="1" applyFill="1" applyAlignment="1">
      <alignment horizontal="left" vertical="center"/>
    </xf>
    <xf numFmtId="0" fontId="3" fillId="0" borderId="6" xfId="2" applyFont="1" applyBorder="1" applyAlignment="1">
      <alignment horizontal="left" vertical="center" wrapText="1"/>
    </xf>
    <xf numFmtId="0" fontId="5" fillId="0" borderId="6" xfId="2" applyFont="1" applyBorder="1" applyAlignment="1">
      <alignment horizontal="left" vertical="center" wrapText="1"/>
    </xf>
    <xf numFmtId="0" fontId="4" fillId="0" borderId="8" xfId="2" applyFont="1" applyBorder="1" applyAlignment="1">
      <alignment horizontal="left" vertical="center"/>
    </xf>
    <xf numFmtId="0" fontId="5" fillId="0" borderId="8" xfId="2" applyFont="1" applyBorder="1" applyAlignment="1">
      <alignment horizontal="left" vertical="center"/>
    </xf>
    <xf numFmtId="0" fontId="6" fillId="2" borderId="8" xfId="2" applyFont="1" applyFill="1" applyBorder="1" applyAlignment="1">
      <alignment horizontal="left"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4" fillId="0" borderId="6" xfId="2" applyFont="1" applyBorder="1" applyAlignment="1">
      <alignment horizontal="left" vertical="center"/>
    </xf>
    <xf numFmtId="0" fontId="3" fillId="0" borderId="6" xfId="2" applyFont="1" applyBorder="1" applyAlignment="1">
      <alignment horizontal="left" vertical="center"/>
    </xf>
    <xf numFmtId="0" fontId="8" fillId="0" borderId="8" xfId="1" applyFont="1" applyFill="1" applyBorder="1" applyAlignment="1">
      <alignment horizontal="left" vertical="center" wrapText="1" indent="1"/>
    </xf>
    <xf numFmtId="0" fontId="8" fillId="0" borderId="8" xfId="1" applyFont="1" applyFill="1" applyBorder="1" applyAlignment="1">
      <alignment horizontal="left" vertical="center" wrapText="1" indent="2"/>
    </xf>
    <xf numFmtId="0" fontId="3" fillId="0" borderId="7" xfId="2" applyFont="1" applyBorder="1" applyAlignment="1">
      <alignment horizontal="left" vertical="center"/>
    </xf>
    <xf numFmtId="0" fontId="16" fillId="0" borderId="8" xfId="2" applyFont="1" applyBorder="1" applyAlignment="1">
      <alignment horizontal="left" vertical="center" wrapText="1"/>
    </xf>
    <xf numFmtId="0" fontId="18" fillId="4" borderId="8" xfId="2"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8" xfId="1" applyFont="1" applyFill="1" applyBorder="1" applyAlignment="1">
      <alignment horizontal="left" vertical="center" wrapText="1" indent="3"/>
    </xf>
    <xf numFmtId="0" fontId="8" fillId="0" borderId="10" xfId="1" applyFont="1" applyFill="1" applyBorder="1" applyAlignment="1">
      <alignment horizontal="left" vertical="center" wrapText="1" indent="3"/>
    </xf>
    <xf numFmtId="0" fontId="17" fillId="0" borderId="10" xfId="2" applyFont="1" applyBorder="1" applyAlignment="1">
      <alignment horizontal="left" vertical="center" wrapText="1"/>
    </xf>
    <xf numFmtId="0" fontId="7" fillId="0" borderId="8" xfId="2" applyFont="1" applyBorder="1" applyAlignment="1">
      <alignment horizontal="left" vertical="center" indent="1"/>
    </xf>
    <xf numFmtId="0" fontId="7" fillId="0" borderId="8" xfId="2" applyFont="1" applyBorder="1" applyAlignment="1">
      <alignment horizontal="left" vertical="center" indent="3"/>
    </xf>
    <xf numFmtId="0" fontId="10" fillId="3" borderId="8" xfId="2" applyFont="1" applyFill="1" applyBorder="1" applyAlignment="1">
      <alignment vertical="center"/>
    </xf>
    <xf numFmtId="0" fontId="8" fillId="0" borderId="8" xfId="1" applyFont="1" applyFill="1" applyBorder="1" applyAlignment="1">
      <alignment horizontal="left" vertical="center" wrapText="1"/>
    </xf>
    <xf numFmtId="0" fontId="5" fillId="0" borderId="5" xfId="2" applyFont="1" applyBorder="1" applyAlignment="1">
      <alignment horizontal="left" vertical="center"/>
    </xf>
    <xf numFmtId="0" fontId="5" fillId="0" borderId="7" xfId="2" applyFont="1" applyBorder="1" applyAlignment="1">
      <alignment horizontal="left" vertical="center"/>
    </xf>
    <xf numFmtId="0" fontId="14" fillId="0" borderId="7" xfId="2" applyFont="1" applyBorder="1" applyAlignment="1">
      <alignment horizontal="lef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17" fillId="0" borderId="15" xfId="2" applyFont="1" applyBorder="1" applyAlignment="1">
      <alignment horizontal="left" vertical="center" wrapText="1"/>
    </xf>
    <xf numFmtId="0" fontId="7" fillId="3" borderId="15" xfId="2" applyFont="1" applyFill="1" applyBorder="1" applyAlignment="1">
      <alignment vertical="center" wrapText="1"/>
    </xf>
    <xf numFmtId="0" fontId="6" fillId="5" borderId="15" xfId="2" applyFont="1" applyFill="1" applyBorder="1" applyAlignment="1">
      <alignment horizontal="left" vertical="center"/>
    </xf>
    <xf numFmtId="0" fontId="8" fillId="0" borderId="15" xfId="1" applyFont="1" applyFill="1" applyBorder="1" applyAlignment="1">
      <alignment horizontal="left" vertical="center" wrapText="1" indent="3"/>
    </xf>
    <xf numFmtId="0" fontId="10" fillId="0" borderId="8" xfId="2" applyFont="1" applyBorder="1" applyAlignment="1">
      <alignment horizontal="left" vertical="center" wrapText="1"/>
    </xf>
    <xf numFmtId="0" fontId="6" fillId="0" borderId="7" xfId="0" applyFont="1" applyBorder="1"/>
    <xf numFmtId="0" fontId="6" fillId="0" borderId="8" xfId="0" applyFont="1" applyBorder="1"/>
    <xf numFmtId="0" fontId="17" fillId="0" borderId="8" xfId="2" applyFont="1" applyBorder="1" applyAlignment="1">
      <alignment horizontal="left" vertical="center"/>
    </xf>
    <xf numFmtId="0" fontId="6" fillId="0" borderId="8" xfId="0" applyFont="1" applyBorder="1" applyAlignment="1">
      <alignment wrapText="1"/>
    </xf>
    <xf numFmtId="0" fontId="18" fillId="0" borderId="8" xfId="2" applyFont="1" applyBorder="1" applyAlignment="1">
      <alignment horizontal="left" vertical="center" wrapText="1"/>
    </xf>
    <xf numFmtId="0" fontId="5" fillId="0" borderId="5" xfId="2" applyFont="1" applyBorder="1" applyAlignment="1">
      <alignment horizontal="left" vertical="center" wrapText="1"/>
    </xf>
    <xf numFmtId="0" fontId="4" fillId="0" borderId="6" xfId="2" applyFont="1" applyBorder="1" applyAlignment="1">
      <alignment horizontal="left" vertical="center" wrapText="1"/>
    </xf>
    <xf numFmtId="0" fontId="7" fillId="0" borderId="8" xfId="2" applyFont="1" applyBorder="1" applyAlignment="1">
      <alignment vertical="center"/>
    </xf>
    <xf numFmtId="0" fontId="15" fillId="0" borderId="8" xfId="0" applyFont="1" applyBorder="1" applyAlignment="1">
      <alignment vertical="center"/>
    </xf>
    <xf numFmtId="0" fontId="15" fillId="0" borderId="8" xfId="0" applyFont="1" applyBorder="1" applyAlignment="1">
      <alignment vertical="center" wrapText="1"/>
    </xf>
    <xf numFmtId="0" fontId="6" fillId="0" borderId="8" xfId="0" applyFont="1" applyBorder="1" applyAlignment="1">
      <alignment vertical="center"/>
    </xf>
    <xf numFmtId="0" fontId="4" fillId="0" borderId="6" xfId="2" applyFont="1" applyBorder="1" applyAlignment="1">
      <alignment vertical="center"/>
    </xf>
    <xf numFmtId="0" fontId="7" fillId="3" borderId="8" xfId="2" applyFont="1" applyFill="1" applyBorder="1" applyAlignment="1">
      <alignment horizontal="center" vertical="center" wrapText="1"/>
    </xf>
    <xf numFmtId="0" fontId="6" fillId="0" borderId="8" xfId="2" applyFont="1" applyBorder="1" applyAlignment="1">
      <alignment horizontal="center" vertical="center"/>
    </xf>
    <xf numFmtId="0" fontId="17" fillId="0" borderId="0" xfId="2" applyFont="1" applyAlignment="1">
      <alignment horizontal="left" vertical="center"/>
    </xf>
    <xf numFmtId="0" fontId="15" fillId="0" borderId="0" xfId="2" applyFont="1" applyAlignment="1">
      <alignment horizontal="left" vertical="center"/>
    </xf>
    <xf numFmtId="0" fontId="14" fillId="0" borderId="0" xfId="2" applyFont="1" applyAlignment="1">
      <alignment horizontal="left" vertical="center"/>
    </xf>
    <xf numFmtId="0" fontId="27" fillId="0" borderId="0" xfId="2" applyFont="1" applyAlignment="1">
      <alignment vertical="center"/>
    </xf>
    <xf numFmtId="0" fontId="15" fillId="0" borderId="0" xfId="2" applyFont="1" applyAlignment="1">
      <alignment vertical="center"/>
    </xf>
    <xf numFmtId="165" fontId="6" fillId="0" borderId="0" xfId="5" applyFont="1" applyFill="1" applyAlignment="1">
      <alignment horizontal="left" vertical="center"/>
    </xf>
    <xf numFmtId="165" fontId="15" fillId="0" borderId="0" xfId="5" applyFont="1" applyFill="1" applyAlignment="1">
      <alignment horizontal="left" vertical="center"/>
    </xf>
    <xf numFmtId="0" fontId="15" fillId="8" borderId="27" xfId="2" applyFont="1" applyFill="1" applyBorder="1" applyAlignment="1">
      <alignment vertical="center"/>
    </xf>
    <xf numFmtId="0" fontId="15" fillId="6" borderId="28" xfId="2" applyFont="1" applyFill="1" applyBorder="1" applyAlignment="1">
      <alignment vertical="center"/>
    </xf>
    <xf numFmtId="0" fontId="15" fillId="8" borderId="29" xfId="2" applyFont="1" applyFill="1" applyBorder="1" applyAlignment="1">
      <alignment vertical="center"/>
    </xf>
    <xf numFmtId="166" fontId="15" fillId="0" borderId="0" xfId="5" applyNumberFormat="1" applyFont="1" applyFill="1" applyAlignment="1">
      <alignment horizontal="left" vertical="center"/>
    </xf>
    <xf numFmtId="0" fontId="6" fillId="0" borderId="0" xfId="6" applyFont="1"/>
    <xf numFmtId="0" fontId="7" fillId="0" borderId="30" xfId="2" applyFont="1" applyBorder="1" applyAlignment="1" applyProtection="1">
      <alignment vertical="center"/>
      <protection locked="0"/>
    </xf>
    <xf numFmtId="0" fontId="15" fillId="0" borderId="31" xfId="2" applyFont="1" applyBorder="1" applyAlignment="1">
      <alignment horizontal="left" vertical="center"/>
    </xf>
    <xf numFmtId="0" fontId="7" fillId="0" borderId="32" xfId="2" applyFont="1" applyBorder="1" applyAlignment="1">
      <alignment vertical="center"/>
    </xf>
    <xf numFmtId="0" fontId="15" fillId="0" borderId="33" xfId="2" applyFont="1" applyBorder="1" applyAlignment="1">
      <alignment horizontal="left" vertical="center"/>
    </xf>
    <xf numFmtId="0" fontId="6" fillId="0" borderId="0" xfId="2" applyFont="1" applyAlignment="1">
      <alignment horizontal="right" vertical="center"/>
    </xf>
    <xf numFmtId="0" fontId="41" fillId="0" borderId="0" xfId="7" applyFont="1"/>
    <xf numFmtId="165" fontId="6" fillId="0" borderId="0" xfId="5" applyFont="1"/>
    <xf numFmtId="0" fontId="14" fillId="9" borderId="31" xfId="6" applyFont="1" applyFill="1" applyBorder="1" applyAlignment="1">
      <alignment vertical="center"/>
    </xf>
    <xf numFmtId="0" fontId="16" fillId="0" borderId="0" xfId="2" applyFont="1" applyAlignment="1">
      <alignment vertical="center"/>
    </xf>
    <xf numFmtId="165" fontId="6" fillId="0" borderId="0" xfId="5" applyFont="1" applyAlignment="1">
      <alignment horizontal="right"/>
    </xf>
    <xf numFmtId="165" fontId="6" fillId="0" borderId="0" xfId="6" applyNumberFormat="1" applyFont="1"/>
    <xf numFmtId="0" fontId="41" fillId="0" borderId="0" xfId="7" applyNumberFormat="1" applyFont="1"/>
    <xf numFmtId="164" fontId="6" fillId="0" borderId="0" xfId="6" applyNumberFormat="1" applyFont="1"/>
    <xf numFmtId="0" fontId="15" fillId="0" borderId="0" xfId="6" applyFont="1"/>
    <xf numFmtId="0" fontId="42" fillId="0" borderId="40" xfId="6" applyFont="1" applyBorder="1"/>
    <xf numFmtId="165" fontId="14" fillId="0" borderId="41" xfId="5" applyFont="1" applyBorder="1"/>
    <xf numFmtId="0" fontId="43" fillId="0" borderId="0" xfId="6" applyFont="1"/>
    <xf numFmtId="0" fontId="14" fillId="6" borderId="0" xfId="6" applyFont="1" applyFill="1" applyAlignment="1">
      <alignment vertical="center"/>
    </xf>
    <xf numFmtId="0" fontId="15" fillId="6" borderId="0" xfId="2" applyFont="1" applyFill="1" applyAlignment="1">
      <alignment horizontal="left" vertical="center"/>
    </xf>
    <xf numFmtId="165" fontId="15" fillId="6" borderId="0" xfId="5" applyFont="1" applyFill="1" applyBorder="1" applyAlignment="1">
      <alignment horizontal="left" vertical="center"/>
    </xf>
    <xf numFmtId="0" fontId="14" fillId="6" borderId="25" xfId="2" applyFont="1" applyFill="1" applyBorder="1" applyAlignment="1">
      <alignment horizontal="left" vertical="center"/>
    </xf>
    <xf numFmtId="165" fontId="14" fillId="6" borderId="25" xfId="5" applyFont="1" applyFill="1" applyBorder="1" applyAlignment="1">
      <alignment horizontal="left" vertical="center"/>
    </xf>
    <xf numFmtId="0" fontId="15" fillId="6" borderId="25" xfId="2" applyFont="1" applyFill="1" applyBorder="1" applyAlignment="1">
      <alignment horizontal="left" vertical="center"/>
    </xf>
    <xf numFmtId="165" fontId="15" fillId="6" borderId="25" xfId="5" applyFont="1" applyFill="1" applyBorder="1" applyAlignment="1">
      <alignment horizontal="left" vertical="center"/>
    </xf>
    <xf numFmtId="0" fontId="15" fillId="6" borderId="25" xfId="6" applyFont="1" applyFill="1" applyBorder="1"/>
    <xf numFmtId="0" fontId="15" fillId="6" borderId="42" xfId="2" applyFont="1" applyFill="1" applyBorder="1" applyAlignment="1">
      <alignment horizontal="left" vertical="center"/>
    </xf>
    <xf numFmtId="165" fontId="15" fillId="6" borderId="42" xfId="5" applyFont="1" applyFill="1" applyBorder="1" applyAlignment="1">
      <alignment horizontal="left" vertical="center"/>
    </xf>
    <xf numFmtId="164" fontId="43" fillId="0" borderId="0" xfId="6" applyNumberFormat="1" applyFont="1"/>
    <xf numFmtId="166" fontId="43" fillId="0" borderId="0" xfId="6" applyNumberFormat="1" applyFont="1"/>
    <xf numFmtId="0" fontId="14" fillId="0" borderId="44" xfId="6" applyFont="1" applyBorder="1"/>
    <xf numFmtId="165" fontId="14" fillId="0" borderId="0" xfId="5" applyFont="1" applyBorder="1"/>
    <xf numFmtId="0" fontId="14" fillId="0" borderId="0" xfId="6" applyFont="1"/>
    <xf numFmtId="0" fontId="14" fillId="0" borderId="40" xfId="6" applyFont="1" applyBorder="1"/>
    <xf numFmtId="166" fontId="6" fillId="0" borderId="0" xfId="5" applyNumberFormat="1" applyFont="1"/>
    <xf numFmtId="0" fontId="47" fillId="0" borderId="0" xfId="2" applyFont="1" applyAlignment="1">
      <alignment horizontal="left" vertical="center"/>
    </xf>
    <xf numFmtId="0" fontId="48" fillId="0" borderId="0" xfId="2" applyFont="1" applyAlignment="1">
      <alignment horizontal="left" vertical="center"/>
    </xf>
    <xf numFmtId="0" fontId="49" fillId="0" borderId="0" xfId="2" applyFont="1" applyAlignment="1">
      <alignment horizontal="left" vertical="center"/>
    </xf>
    <xf numFmtId="0" fontId="49" fillId="3" borderId="45" xfId="2" applyFont="1" applyFill="1" applyBorder="1" applyAlignment="1">
      <alignment horizontal="left" vertical="center"/>
    </xf>
    <xf numFmtId="0" fontId="6" fillId="10" borderId="0" xfId="2" applyFont="1" applyFill="1" applyAlignment="1">
      <alignment horizontal="left" vertical="center"/>
    </xf>
    <xf numFmtId="0" fontId="50" fillId="2" borderId="45" xfId="2" applyFont="1" applyFill="1" applyBorder="1" applyAlignment="1">
      <alignment horizontal="left" vertical="center"/>
    </xf>
    <xf numFmtId="0" fontId="50" fillId="0" borderId="45" xfId="2" applyFont="1" applyBorder="1" applyAlignment="1">
      <alignment horizontal="left" vertical="center"/>
    </xf>
    <xf numFmtId="0" fontId="48" fillId="0" borderId="0" xfId="2" quotePrefix="1" applyFont="1" applyAlignment="1">
      <alignment horizontal="left" vertical="center"/>
    </xf>
    <xf numFmtId="0" fontId="24" fillId="0" borderId="0" xfId="2" applyFont="1" applyAlignment="1" applyProtection="1">
      <alignment vertical="center"/>
      <protection locked="0"/>
    </xf>
    <xf numFmtId="0" fontId="48" fillId="0" borderId="0" xfId="2" applyFont="1" applyAlignment="1">
      <alignment vertical="center"/>
    </xf>
    <xf numFmtId="0" fontId="51" fillId="0" borderId="0" xfId="2" applyFont="1" applyAlignment="1">
      <alignment horizontal="left" vertical="center"/>
    </xf>
    <xf numFmtId="0" fontId="4" fillId="0" borderId="31" xfId="2" applyFont="1" applyBorder="1" applyAlignment="1" applyProtection="1">
      <alignment horizontal="left" vertical="center"/>
      <protection locked="0"/>
    </xf>
    <xf numFmtId="0" fontId="3" fillId="0" borderId="31" xfId="2" applyFont="1" applyBorder="1" applyAlignment="1">
      <alignment horizontal="left" vertical="center"/>
    </xf>
    <xf numFmtId="0" fontId="4" fillId="0" borderId="31" xfId="2" applyFont="1" applyBorder="1" applyAlignment="1">
      <alignment horizontal="left" vertical="center"/>
    </xf>
    <xf numFmtId="0" fontId="5" fillId="0" borderId="31" xfId="2" applyFont="1" applyBorder="1" applyAlignment="1">
      <alignment horizontal="left" vertical="center"/>
    </xf>
    <xf numFmtId="0" fontId="52" fillId="0" borderId="39" xfId="2" applyFont="1" applyBorder="1" applyAlignment="1">
      <alignment vertical="center"/>
    </xf>
    <xf numFmtId="0" fontId="16" fillId="0" borderId="30" xfId="2" applyFont="1" applyBorder="1" applyAlignment="1" applyProtection="1">
      <alignment vertical="center"/>
      <protection locked="0"/>
    </xf>
    <xf numFmtId="0" fontId="6" fillId="0" borderId="31" xfId="2" applyFont="1" applyBorder="1" applyAlignment="1">
      <alignment horizontal="left" vertical="center"/>
    </xf>
    <xf numFmtId="0" fontId="7" fillId="0" borderId="31" xfId="2" applyFont="1" applyBorder="1" applyAlignment="1">
      <alignment horizontal="left" vertical="center"/>
    </xf>
    <xf numFmtId="0" fontId="53" fillId="0" borderId="0" xfId="2" applyFont="1" applyAlignment="1">
      <alignment horizontal="left" vertical="center"/>
    </xf>
    <xf numFmtId="0" fontId="7" fillId="0" borderId="39" xfId="2" applyFont="1" applyBorder="1" applyAlignment="1" applyProtection="1">
      <alignment horizontal="left" vertical="center" indent="2"/>
      <protection locked="0"/>
    </xf>
    <xf numFmtId="0" fontId="7" fillId="3" borderId="46" xfId="2" applyFont="1" applyFill="1" applyBorder="1" applyAlignment="1">
      <alignment vertical="center"/>
    </xf>
    <xf numFmtId="0" fontId="15" fillId="2" borderId="47" xfId="2" applyFont="1" applyFill="1" applyBorder="1" applyAlignment="1">
      <alignment horizontal="left" vertical="center"/>
    </xf>
    <xf numFmtId="0" fontId="7" fillId="0" borderId="46" xfId="2" applyFont="1" applyBorder="1" applyAlignment="1">
      <alignment vertical="center"/>
    </xf>
    <xf numFmtId="0" fontId="7" fillId="0" borderId="30" xfId="2" applyFont="1" applyBorder="1" applyAlignment="1" applyProtection="1">
      <alignment horizontal="left" vertical="center" indent="2"/>
      <protection locked="0"/>
    </xf>
    <xf numFmtId="0" fontId="15" fillId="2" borderId="33" xfId="2" applyFont="1" applyFill="1" applyBorder="1" applyAlignment="1">
      <alignment horizontal="left" vertical="center"/>
    </xf>
    <xf numFmtId="167" fontId="7" fillId="3" borderId="46" xfId="2" applyNumberFormat="1" applyFont="1" applyFill="1" applyBorder="1" applyAlignment="1">
      <alignment vertical="center"/>
    </xf>
    <xf numFmtId="0" fontId="6" fillId="11" borderId="44" xfId="2" applyFont="1" applyFill="1" applyBorder="1" applyAlignment="1">
      <alignment horizontal="left" vertical="center"/>
    </xf>
    <xf numFmtId="0" fontId="7" fillId="0" borderId="39" xfId="2" applyFont="1" applyBorder="1" applyAlignment="1" applyProtection="1">
      <alignment horizontal="left" vertical="center" wrapText="1" indent="2"/>
      <protection locked="0"/>
    </xf>
    <xf numFmtId="0" fontId="7" fillId="3" borderId="0" xfId="2" applyFont="1" applyFill="1" applyAlignment="1">
      <alignment vertical="center"/>
    </xf>
    <xf numFmtId="167" fontId="7" fillId="3" borderId="0" xfId="2" applyNumberFormat="1" applyFont="1" applyFill="1" applyAlignment="1">
      <alignment vertical="center"/>
    </xf>
    <xf numFmtId="0" fontId="54" fillId="3" borderId="28" xfId="2" applyFont="1" applyFill="1" applyBorder="1" applyAlignment="1">
      <alignment vertical="center"/>
    </xf>
    <xf numFmtId="0" fontId="7" fillId="0" borderId="48" xfId="2" applyFont="1" applyBorder="1" applyAlignment="1" applyProtection="1">
      <alignment horizontal="left" vertical="center" wrapText="1" indent="2"/>
      <protection locked="0"/>
    </xf>
    <xf numFmtId="0" fontId="15" fillId="0" borderId="25" xfId="2" applyFont="1" applyBorder="1" applyAlignment="1">
      <alignment horizontal="left" vertical="center"/>
    </xf>
    <xf numFmtId="0" fontId="15" fillId="2" borderId="25" xfId="2" applyFont="1" applyFill="1" applyBorder="1" applyAlignment="1">
      <alignment horizontal="left" vertical="center"/>
    </xf>
    <xf numFmtId="0" fontId="15" fillId="2" borderId="0" xfId="2" applyFont="1" applyFill="1" applyAlignment="1">
      <alignment horizontal="left" vertical="center"/>
    </xf>
    <xf numFmtId="0" fontId="15" fillId="0" borderId="48" xfId="2" applyFont="1" applyBorder="1" applyAlignment="1">
      <alignment horizontal="left" vertical="center"/>
    </xf>
    <xf numFmtId="0" fontId="15" fillId="2" borderId="49" xfId="2" applyFont="1" applyFill="1" applyBorder="1" applyAlignment="1">
      <alignment horizontal="left" vertical="center"/>
    </xf>
    <xf numFmtId="0" fontId="22" fillId="3" borderId="31" xfId="3" applyFont="1" applyFill="1" applyBorder="1" applyAlignment="1">
      <alignment vertical="center"/>
    </xf>
    <xf numFmtId="0" fontId="55" fillId="2" borderId="31" xfId="2" applyFont="1" applyFill="1" applyBorder="1" applyAlignment="1">
      <alignment vertical="center"/>
    </xf>
    <xf numFmtId="0" fontId="23" fillId="0" borderId="50" xfId="4" applyFont="1" applyFill="1" applyBorder="1" applyAlignment="1" applyProtection="1">
      <alignment vertical="center"/>
      <protection locked="0"/>
    </xf>
    <xf numFmtId="0" fontId="6" fillId="0" borderId="51" xfId="2" applyFont="1" applyBorder="1" applyAlignment="1">
      <alignment horizontal="left" vertical="center"/>
    </xf>
    <xf numFmtId="0" fontId="7" fillId="0" borderId="0" xfId="2" applyFont="1" applyAlignment="1">
      <alignment vertical="center"/>
    </xf>
    <xf numFmtId="0" fontId="6" fillId="0" borderId="44" xfId="2" applyFont="1" applyBorder="1" applyAlignment="1">
      <alignment horizontal="left" vertical="center"/>
    </xf>
    <xf numFmtId="0" fontId="55" fillId="0" borderId="0" xfId="2" applyFont="1" applyAlignment="1">
      <alignment vertical="center"/>
    </xf>
    <xf numFmtId="0" fontId="52" fillId="0" borderId="0" xfId="2" applyFont="1" applyAlignment="1">
      <alignment vertical="center"/>
    </xf>
    <xf numFmtId="0" fontId="7" fillId="0" borderId="0" xfId="2" applyFont="1" applyAlignment="1">
      <alignment horizontal="left" vertical="center" indent="1"/>
    </xf>
    <xf numFmtId="0" fontId="7" fillId="3" borderId="38" xfId="2" applyFont="1" applyFill="1" applyBorder="1" applyAlignment="1">
      <alignment vertical="center" wrapText="1"/>
    </xf>
    <xf numFmtId="0" fontId="7" fillId="0" borderId="31" xfId="2" applyFont="1" applyBorder="1" applyAlignment="1">
      <alignment horizontal="left" vertical="center" indent="1"/>
    </xf>
    <xf numFmtId="0" fontId="55" fillId="2" borderId="0" xfId="2" applyFont="1" applyFill="1" applyAlignment="1">
      <alignment vertical="center"/>
    </xf>
    <xf numFmtId="0" fontId="10" fillId="0" borderId="39" xfId="2" applyFont="1" applyBorder="1" applyAlignment="1" applyProtection="1">
      <alignment horizontal="left" vertical="center" indent="2"/>
      <protection locked="0"/>
    </xf>
    <xf numFmtId="0" fontId="7" fillId="0" borderId="39" xfId="2" applyFont="1" applyBorder="1" applyAlignment="1" applyProtection="1">
      <alignment horizontal="left" vertical="center" indent="4"/>
      <protection locked="0"/>
    </xf>
    <xf numFmtId="0" fontId="7" fillId="0" borderId="39" xfId="2" applyFont="1" applyBorder="1" applyAlignment="1" applyProtection="1">
      <alignment horizontal="left" vertical="center" indent="6"/>
      <protection locked="0"/>
    </xf>
    <xf numFmtId="0" fontId="15" fillId="0" borderId="52" xfId="2" applyFont="1" applyBorder="1" applyAlignment="1">
      <alignment horizontal="left" vertical="center"/>
    </xf>
    <xf numFmtId="0" fontId="56" fillId="0" borderId="25" xfId="4" applyFont="1" applyFill="1" applyBorder="1" applyAlignment="1" applyProtection="1">
      <alignment horizontal="left" vertical="center" indent="2"/>
      <protection locked="0"/>
    </xf>
    <xf numFmtId="0" fontId="7" fillId="3" borderId="25" xfId="2" applyFont="1" applyFill="1" applyBorder="1" applyAlignment="1">
      <alignment vertical="center"/>
    </xf>
    <xf numFmtId="0" fontId="7" fillId="0" borderId="0" xfId="2" applyFont="1" applyAlignment="1" applyProtection="1">
      <alignment horizontal="left" vertical="center" indent="4"/>
      <protection locked="0"/>
    </xf>
    <xf numFmtId="0" fontId="7" fillId="0" borderId="31" xfId="2" applyFont="1" applyBorder="1" applyAlignment="1" applyProtection="1">
      <alignment horizontal="left" vertical="center" indent="4"/>
      <protection locked="0"/>
    </xf>
    <xf numFmtId="0" fontId="37" fillId="3" borderId="31" xfId="3" applyFont="1" applyFill="1" applyBorder="1" applyAlignment="1">
      <alignment vertical="center" wrapText="1"/>
    </xf>
    <xf numFmtId="0" fontId="15" fillId="2" borderId="31" xfId="2" applyFont="1" applyFill="1" applyBorder="1" applyAlignment="1">
      <alignment horizontal="left" vertical="center"/>
    </xf>
    <xf numFmtId="0" fontId="23" fillId="0" borderId="30" xfId="4" applyFont="1" applyFill="1" applyBorder="1" applyAlignment="1" applyProtection="1">
      <alignment horizontal="left" vertical="center" wrapText="1"/>
      <protection locked="0"/>
    </xf>
    <xf numFmtId="0" fontId="7" fillId="0" borderId="31" xfId="2" applyFont="1" applyBorder="1" applyAlignment="1">
      <alignment vertical="center"/>
    </xf>
    <xf numFmtId="0" fontId="7" fillId="0" borderId="30" xfId="2" applyFont="1" applyBorder="1" applyAlignment="1" applyProtection="1">
      <alignment horizontal="left" vertical="center" indent="4"/>
      <protection locked="0"/>
    </xf>
    <xf numFmtId="0" fontId="16" fillId="0" borderId="51" xfId="2" applyFont="1" applyBorder="1" applyAlignment="1" applyProtection="1">
      <alignment vertical="center"/>
      <protection locked="0"/>
    </xf>
    <xf numFmtId="0" fontId="20" fillId="0" borderId="44" xfId="2" applyFont="1" applyBorder="1" applyAlignment="1">
      <alignment horizontal="left" vertical="center"/>
    </xf>
    <xf numFmtId="0" fontId="57" fillId="0" borderId="44" xfId="2" applyFont="1" applyBorder="1" applyAlignment="1">
      <alignment vertical="center"/>
    </xf>
    <xf numFmtId="0" fontId="58" fillId="0" borderId="0" xfId="2" applyFont="1" applyAlignment="1">
      <alignment vertical="center"/>
    </xf>
    <xf numFmtId="0" fontId="59" fillId="0" borderId="0" xfId="2" applyFont="1" applyAlignment="1">
      <alignment vertical="center"/>
    </xf>
    <xf numFmtId="0" fontId="7" fillId="6" borderId="0" xfId="2" applyFont="1" applyFill="1" applyAlignment="1">
      <alignment horizontal="left" vertical="center"/>
    </xf>
    <xf numFmtId="0" fontId="6" fillId="6" borderId="0" xfId="2" applyFont="1" applyFill="1" applyAlignment="1">
      <alignment horizontal="left" vertical="center"/>
    </xf>
    <xf numFmtId="0" fontId="6" fillId="6" borderId="0" xfId="2" applyFont="1" applyFill="1" applyAlignment="1">
      <alignment vertical="center"/>
    </xf>
    <xf numFmtId="0" fontId="29" fillId="6" borderId="0" xfId="2" applyFont="1" applyFill="1" applyAlignment="1">
      <alignment vertical="center"/>
    </xf>
    <xf numFmtId="0" fontId="10" fillId="6" borderId="0" xfId="2" applyFont="1" applyFill="1" applyAlignment="1">
      <alignment vertical="center"/>
    </xf>
    <xf numFmtId="0" fontId="62" fillId="0" borderId="0" xfId="6" applyFont="1"/>
    <xf numFmtId="0" fontId="10" fillId="10" borderId="0" xfId="2" applyFont="1" applyFill="1" applyAlignment="1">
      <alignment vertical="center"/>
    </xf>
    <xf numFmtId="0" fontId="22" fillId="10" borderId="0" xfId="4" applyFont="1" applyFill="1" applyBorder="1" applyAlignment="1"/>
    <xf numFmtId="0" fontId="50" fillId="2" borderId="45" xfId="2" applyFont="1" applyFill="1" applyBorder="1" applyAlignment="1">
      <alignment horizontal="left" vertical="center" wrapText="1"/>
    </xf>
    <xf numFmtId="0" fontId="49" fillId="10" borderId="0" xfId="2" applyFont="1" applyFill="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8" xfId="2" applyFont="1" applyFill="1" applyBorder="1" applyAlignment="1">
      <alignment vertical="center" wrapText="1"/>
    </xf>
    <xf numFmtId="0" fontId="15" fillId="0" borderId="0" xfId="2" applyFont="1" applyAlignment="1">
      <alignment vertical="center" wrapText="1"/>
    </xf>
    <xf numFmtId="0" fontId="20" fillId="6" borderId="24" xfId="2" applyFont="1" applyFill="1" applyBorder="1" applyAlignment="1">
      <alignment vertical="center" wrapText="1"/>
    </xf>
    <xf numFmtId="0" fontId="15" fillId="6" borderId="25" xfId="2" applyFont="1" applyFill="1" applyBorder="1" applyAlignment="1">
      <alignment vertical="center" wrapText="1"/>
    </xf>
    <xf numFmtId="0" fontId="15" fillId="6" borderId="59" xfId="2" applyFont="1" applyFill="1" applyBorder="1" applyAlignment="1">
      <alignment vertical="center" wrapText="1"/>
    </xf>
    <xf numFmtId="0" fontId="15" fillId="6" borderId="60" xfId="2" applyFont="1" applyFill="1" applyBorder="1" applyAlignment="1">
      <alignment vertical="center" wrapText="1"/>
    </xf>
    <xf numFmtId="0" fontId="15" fillId="6" borderId="0" xfId="2" applyFont="1" applyFill="1" applyAlignment="1">
      <alignment vertical="center" wrapText="1"/>
    </xf>
    <xf numFmtId="0" fontId="17" fillId="6" borderId="60" xfId="2" applyFont="1" applyFill="1" applyBorder="1" applyAlignment="1">
      <alignment vertical="center" wrapText="1"/>
    </xf>
    <xf numFmtId="0" fontId="17" fillId="6" borderId="61" xfId="2" applyFont="1" applyFill="1" applyBorder="1" applyAlignment="1">
      <alignment vertical="center" wrapText="1"/>
    </xf>
    <xf numFmtId="0" fontId="15" fillId="6" borderId="28" xfId="2" applyFont="1" applyFill="1" applyBorder="1" applyAlignment="1">
      <alignment vertical="center" wrapText="1"/>
    </xf>
    <xf numFmtId="0" fontId="15" fillId="0" borderId="37" xfId="2" applyFont="1" applyBorder="1" applyAlignment="1">
      <alignment horizontal="left" vertical="center"/>
    </xf>
    <xf numFmtId="0" fontId="7" fillId="0" borderId="37" xfId="2" applyFont="1" applyBorder="1" applyAlignment="1">
      <alignment vertical="center"/>
    </xf>
    <xf numFmtId="0" fontId="6" fillId="0" borderId="0" xfId="6" applyFont="1" applyAlignment="1">
      <alignment wrapText="1"/>
    </xf>
    <xf numFmtId="0" fontId="10" fillId="0" borderId="8" xfId="2"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15" fillId="0" borderId="8" xfId="0" applyFont="1" applyBorder="1" applyAlignment="1">
      <alignment horizontal="left" vertical="center"/>
    </xf>
    <xf numFmtId="0" fontId="64" fillId="0" borderId="0" xfId="0" applyFont="1"/>
    <xf numFmtId="0" fontId="47" fillId="0" borderId="0" xfId="0" applyFont="1"/>
    <xf numFmtId="0" fontId="47" fillId="0" borderId="9" xfId="0" applyFont="1" applyBorder="1"/>
    <xf numFmtId="0" fontId="47" fillId="0" borderId="10" xfId="0" applyFont="1" applyBorder="1"/>
    <xf numFmtId="0" fontId="47" fillId="0" borderId="8" xfId="0" applyFont="1" applyBorder="1"/>
    <xf numFmtId="0" fontId="42" fillId="0" borderId="9" xfId="0" applyFont="1" applyBorder="1"/>
    <xf numFmtId="0" fontId="42" fillId="0" borderId="0" xfId="0" applyFont="1"/>
    <xf numFmtId="0" fontId="47" fillId="0" borderId="7" xfId="0" applyFont="1" applyBorder="1"/>
    <xf numFmtId="0" fontId="42" fillId="0" borderId="7" xfId="0" applyFont="1" applyBorder="1" applyAlignment="1">
      <alignment horizontal="left" vertical="center" wrapText="1"/>
    </xf>
    <xf numFmtId="0" fontId="42" fillId="0" borderId="7" xfId="0" applyFont="1" applyBorder="1"/>
    <xf numFmtId="0" fontId="47" fillId="0" borderId="15" xfId="0" applyFont="1" applyBorder="1"/>
    <xf numFmtId="0" fontId="47" fillId="0" borderId="0" xfId="0" applyFont="1" applyAlignment="1">
      <alignment horizontal="left"/>
    </xf>
    <xf numFmtId="0" fontId="47" fillId="0" borderId="10" xfId="0" applyFont="1" applyBorder="1" applyAlignment="1">
      <alignment horizontal="left"/>
    </xf>
    <xf numFmtId="0" fontId="65" fillId="0" borderId="0" xfId="0" applyFont="1"/>
    <xf numFmtId="0" fontId="47" fillId="0" borderId="8" xfId="0" applyFont="1" applyBorder="1" applyAlignment="1">
      <alignment vertical="center"/>
    </xf>
    <xf numFmtId="0" fontId="42" fillId="0" borderId="7" xfId="0" applyFont="1" applyBorder="1" applyAlignment="1">
      <alignment vertical="center"/>
    </xf>
    <xf numFmtId="0" fontId="58" fillId="6" borderId="0" xfId="2" applyFont="1" applyFill="1" applyAlignment="1">
      <alignment vertical="center"/>
    </xf>
    <xf numFmtId="0" fontId="47" fillId="6" borderId="0" xfId="2" applyFont="1" applyFill="1" applyAlignment="1">
      <alignment horizontal="left" vertical="center"/>
    </xf>
    <xf numFmtId="0" fontId="58" fillId="6" borderId="0" xfId="2" applyFont="1" applyFill="1" applyAlignment="1">
      <alignment horizontal="left" vertical="center"/>
    </xf>
    <xf numFmtId="0" fontId="59" fillId="6" borderId="0" xfId="2" applyFont="1" applyFill="1" applyAlignment="1">
      <alignment horizontal="left" vertical="center"/>
    </xf>
    <xf numFmtId="0" fontId="68" fillId="6" borderId="0" xfId="2" applyFont="1" applyFill="1" applyAlignment="1">
      <alignment horizontal="left" vertical="center"/>
    </xf>
    <xf numFmtId="0" fontId="67" fillId="6" borderId="0" xfId="2" applyFont="1" applyFill="1" applyAlignment="1">
      <alignment vertical="center"/>
    </xf>
    <xf numFmtId="0" fontId="58" fillId="6" borderId="0" xfId="2" applyFont="1" applyFill="1" applyAlignment="1">
      <alignment vertical="center" wrapText="1"/>
    </xf>
    <xf numFmtId="0" fontId="68" fillId="6" borderId="0" xfId="2" applyFont="1" applyFill="1" applyAlignment="1">
      <alignment vertical="center"/>
    </xf>
    <xf numFmtId="0" fontId="59" fillId="6" borderId="0" xfId="2" applyFont="1" applyFill="1" applyAlignment="1">
      <alignment vertical="center"/>
    </xf>
    <xf numFmtId="0" fontId="69" fillId="0" borderId="0" xfId="2" applyFont="1" applyAlignment="1">
      <alignment horizontal="left" vertical="center"/>
    </xf>
    <xf numFmtId="0" fontId="6" fillId="12" borderId="0" xfId="2" applyFont="1" applyFill="1" applyAlignment="1">
      <alignment horizontal="left" vertical="center"/>
    </xf>
    <xf numFmtId="0" fontId="15" fillId="6" borderId="61" xfId="2" applyFont="1" applyFill="1" applyBorder="1" applyAlignment="1">
      <alignment vertical="center" wrapText="1"/>
    </xf>
    <xf numFmtId="0" fontId="47" fillId="0" borderId="28" xfId="0" applyFont="1" applyBorder="1"/>
    <xf numFmtId="0" fontId="7" fillId="3" borderId="10" xfId="2" applyFont="1" applyFill="1" applyBorder="1" applyAlignment="1">
      <alignment horizontal="center" vertical="center" wrapText="1"/>
    </xf>
    <xf numFmtId="0" fontId="6" fillId="0" borderId="10" xfId="2" applyFont="1" applyBorder="1" applyAlignment="1">
      <alignment vertical="center"/>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16" fillId="0" borderId="0" xfId="2" applyFont="1" applyAlignment="1">
      <alignment horizontal="left" vertical="center"/>
    </xf>
    <xf numFmtId="0" fontId="10" fillId="6" borderId="0" xfId="2" applyFont="1" applyFill="1" applyAlignment="1">
      <alignment horizontal="left" vertical="center"/>
    </xf>
    <xf numFmtId="0" fontId="16" fillId="0" borderId="37" xfId="2" applyFont="1" applyBorder="1" applyAlignment="1">
      <alignment horizontal="left" vertical="center"/>
    </xf>
    <xf numFmtId="0" fontId="14" fillId="0" borderId="7" xfId="2" applyFont="1" applyBorder="1" applyAlignment="1">
      <alignment horizontal="left" vertical="center" wrapText="1"/>
    </xf>
    <xf numFmtId="0" fontId="23" fillId="6" borderId="0" xfId="4" applyFont="1" applyFill="1" applyBorder="1" applyAlignment="1">
      <alignment horizontal="center" vertical="center"/>
    </xf>
    <xf numFmtId="0" fontId="24" fillId="6" borderId="0" xfId="2" applyFont="1" applyFill="1" applyAlignment="1">
      <alignment vertical="center"/>
    </xf>
    <xf numFmtId="0" fontId="10" fillId="0" borderId="0" xfId="2" applyFont="1" applyAlignment="1">
      <alignment vertical="center"/>
    </xf>
    <xf numFmtId="0" fontId="37" fillId="6" borderId="0" xfId="4" applyFont="1" applyFill="1" applyAlignment="1"/>
    <xf numFmtId="0" fontId="38" fillId="6" borderId="0" xfId="6" applyFont="1" applyFill="1" applyAlignment="1">
      <alignment vertical="center"/>
    </xf>
    <xf numFmtId="0" fontId="39" fillId="3" borderId="0" xfId="4" applyFont="1" applyFill="1" applyBorder="1" applyAlignment="1">
      <alignment horizontal="left" vertical="center" wrapText="1"/>
    </xf>
    <xf numFmtId="0" fontId="15" fillId="6" borderId="0" xfId="2" applyFont="1" applyFill="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44" fillId="6" borderId="0" xfId="6" applyFont="1" applyFill="1" applyAlignment="1">
      <alignment vertical="center"/>
    </xf>
    <xf numFmtId="0" fontId="42" fillId="0" borderId="16" xfId="0" applyFont="1" applyBorder="1" applyAlignment="1">
      <alignment horizontal="left" vertical="center" wrapText="1"/>
    </xf>
    <xf numFmtId="0" fontId="7" fillId="10" borderId="8" xfId="2" applyFont="1" applyFill="1" applyBorder="1" applyAlignment="1">
      <alignment vertical="center"/>
    </xf>
    <xf numFmtId="0" fontId="6" fillId="10" borderId="8" xfId="2" applyFont="1" applyFill="1" applyBorder="1" applyAlignment="1">
      <alignment vertical="center"/>
    </xf>
    <xf numFmtId="0" fontId="7" fillId="10" borderId="8" xfId="2" applyFont="1" applyFill="1" applyBorder="1" applyAlignment="1">
      <alignment vertical="center" wrapText="1"/>
    </xf>
    <xf numFmtId="0" fontId="15" fillId="10" borderId="8" xfId="0" applyFont="1" applyFill="1" applyBorder="1" applyAlignment="1">
      <alignment vertical="center"/>
    </xf>
    <xf numFmtId="0" fontId="7" fillId="10" borderId="8" xfId="2" applyFont="1" applyFill="1" applyBorder="1" applyAlignment="1">
      <alignment horizontal="center" vertical="center" wrapText="1"/>
    </xf>
    <xf numFmtId="0" fontId="15" fillId="10" borderId="8" xfId="0" applyFont="1" applyFill="1" applyBorder="1" applyAlignment="1">
      <alignment vertical="center" wrapText="1"/>
    </xf>
    <xf numFmtId="0" fontId="6" fillId="10" borderId="8" xfId="0" applyFont="1" applyFill="1" applyBorder="1" applyAlignment="1">
      <alignment vertical="center"/>
    </xf>
    <xf numFmtId="0" fontId="42" fillId="10" borderId="7" xfId="0" applyFont="1" applyFill="1" applyBorder="1" applyAlignment="1">
      <alignment vertical="center"/>
    </xf>
    <xf numFmtId="0" fontId="47" fillId="10" borderId="8" xfId="0" applyFont="1" applyFill="1" applyBorder="1" applyAlignment="1">
      <alignment vertical="center"/>
    </xf>
    <xf numFmtId="0" fontId="7" fillId="3" borderId="15" xfId="2" applyFont="1" applyFill="1" applyBorder="1" applyAlignment="1">
      <alignment horizontal="center" vertical="center" wrapText="1"/>
    </xf>
    <xf numFmtId="0" fontId="6" fillId="0" borderId="15" xfId="2" applyFont="1" applyBorder="1" applyAlignment="1">
      <alignment vertical="center"/>
    </xf>
    <xf numFmtId="0" fontId="17" fillId="6" borderId="27" xfId="2" applyFont="1" applyFill="1" applyBorder="1" applyAlignment="1">
      <alignment vertical="center" wrapText="1"/>
    </xf>
    <xf numFmtId="0" fontId="53" fillId="6" borderId="0" xfId="2" applyFont="1" applyFill="1" applyAlignment="1">
      <alignment vertical="center"/>
    </xf>
    <xf numFmtId="0" fontId="14" fillId="0" borderId="8" xfId="2" applyFont="1" applyBorder="1" applyAlignment="1">
      <alignment horizontal="left" vertical="center" wrapText="1"/>
    </xf>
    <xf numFmtId="0" fontId="53" fillId="0" borderId="8" xfId="0" applyFont="1" applyBorder="1" applyAlignment="1">
      <alignment vertical="center" wrapText="1"/>
    </xf>
    <xf numFmtId="0" fontId="5" fillId="0" borderId="6" xfId="2" applyFont="1" applyBorder="1" applyAlignment="1">
      <alignment vertical="center"/>
    </xf>
    <xf numFmtId="0" fontId="15" fillId="0" borderId="8" xfId="2" applyFont="1" applyBorder="1" applyAlignment="1">
      <alignment vertical="center"/>
    </xf>
    <xf numFmtId="0" fontId="15" fillId="0" borderId="8" xfId="2" applyFont="1" applyBorder="1" applyAlignment="1">
      <alignment vertical="center" wrapText="1"/>
    </xf>
    <xf numFmtId="0" fontId="6" fillId="0" borderId="8" xfId="2" applyFont="1" applyBorder="1" applyAlignment="1">
      <alignment vertical="center" wrapText="1"/>
    </xf>
    <xf numFmtId="0" fontId="6" fillId="0" borderId="15" xfId="2" applyFont="1" applyBorder="1" applyAlignment="1">
      <alignment vertical="center" wrapText="1"/>
    </xf>
    <xf numFmtId="0" fontId="15" fillId="0" borderId="10" xfId="2" applyFont="1" applyBorder="1" applyAlignment="1">
      <alignment vertical="center" wrapText="1"/>
    </xf>
    <xf numFmtId="0" fontId="6" fillId="0" borderId="8" xfId="2" applyFont="1" applyBorder="1" applyAlignment="1">
      <alignment horizontal="left" vertical="center" wrapText="1"/>
    </xf>
    <xf numFmtId="0" fontId="10" fillId="13" borderId="4" xfId="0" applyFont="1" applyFill="1" applyBorder="1" applyAlignment="1">
      <alignment horizontal="left" vertical="center"/>
    </xf>
    <xf numFmtId="0" fontId="47" fillId="0" borderId="6" xfId="0" applyFont="1" applyBorder="1" applyAlignment="1">
      <alignment vertical="center"/>
    </xf>
    <xf numFmtId="0" fontId="47" fillId="0" borderId="8" xfId="0" applyFont="1" applyBorder="1" applyAlignment="1">
      <alignment vertical="center" wrapText="1"/>
    </xf>
    <xf numFmtId="0" fontId="14" fillId="0" borderId="12" xfId="2" applyFont="1" applyBorder="1" applyAlignment="1">
      <alignment horizontal="left" vertical="center" wrapText="1"/>
    </xf>
    <xf numFmtId="0" fontId="47" fillId="0" borderId="10" xfId="0" applyFont="1" applyBorder="1" applyAlignment="1">
      <alignment wrapText="1"/>
    </xf>
    <xf numFmtId="0" fontId="5" fillId="0" borderId="6" xfId="2" applyFont="1" applyBorder="1" applyAlignment="1">
      <alignment horizontal="left" vertical="center"/>
    </xf>
    <xf numFmtId="0" fontId="15" fillId="0" borderId="8" xfId="2" applyFont="1" applyBorder="1" applyAlignment="1">
      <alignment horizontal="left" vertical="center" wrapText="1"/>
    </xf>
    <xf numFmtId="0" fontId="15" fillId="0" borderId="15" xfId="2" applyFont="1" applyBorder="1" applyAlignment="1">
      <alignment horizontal="left" vertical="center" wrapText="1"/>
    </xf>
    <xf numFmtId="0" fontId="15" fillId="0" borderId="8" xfId="1" applyFont="1" applyFill="1" applyBorder="1" applyAlignment="1">
      <alignment horizontal="left" vertical="center" wrapText="1" indent="3"/>
    </xf>
    <xf numFmtId="0" fontId="2" fillId="3" borderId="8" xfId="1" applyFill="1" applyBorder="1" applyAlignment="1">
      <alignment horizontal="center" vertical="center" wrapText="1"/>
    </xf>
    <xf numFmtId="0" fontId="54" fillId="14" borderId="28" xfId="0" applyFont="1" applyFill="1" applyBorder="1" applyAlignment="1">
      <alignment vertical="center"/>
    </xf>
    <xf numFmtId="0" fontId="15" fillId="2" borderId="28" xfId="2" applyFont="1" applyFill="1" applyBorder="1" applyAlignment="1">
      <alignment horizontal="left" vertical="center" wrapText="1"/>
    </xf>
    <xf numFmtId="0" fontId="7" fillId="14" borderId="0" xfId="0" applyFont="1" applyFill="1" applyAlignment="1">
      <alignment vertical="center"/>
    </xf>
    <xf numFmtId="0" fontId="2" fillId="3" borderId="46" xfId="1" applyFill="1" applyBorder="1" applyAlignment="1">
      <alignment vertical="center"/>
    </xf>
    <xf numFmtId="0" fontId="7" fillId="14" borderId="8" xfId="0" applyFont="1" applyFill="1" applyBorder="1" applyAlignment="1">
      <alignment horizontal="center" vertical="center" wrapText="1"/>
    </xf>
    <xf numFmtId="10" fontId="7" fillId="3" borderId="8" xfId="2" applyNumberFormat="1" applyFont="1" applyFill="1" applyBorder="1" applyAlignment="1">
      <alignment vertical="center" wrapText="1"/>
    </xf>
    <xf numFmtId="166" fontId="71" fillId="0" borderId="0" xfId="5" applyNumberFormat="1" applyFont="1" applyFill="1" applyAlignment="1">
      <alignment horizontal="left" vertical="center"/>
    </xf>
    <xf numFmtId="166" fontId="21" fillId="0" borderId="0" xfId="4" applyNumberFormat="1" applyFill="1" applyAlignment="1">
      <alignment horizontal="left" vertical="center"/>
    </xf>
    <xf numFmtId="0" fontId="6" fillId="0" borderId="0" xfId="2" applyFont="1" applyAlignment="1">
      <alignment horizontal="justify" vertical="center"/>
    </xf>
    <xf numFmtId="166" fontId="72" fillId="0" borderId="0" xfId="4" applyNumberFormat="1" applyFont="1" applyFill="1" applyAlignment="1">
      <alignment horizontal="left" vertical="center"/>
    </xf>
    <xf numFmtId="0" fontId="73" fillId="0" borderId="0" xfId="2" applyFont="1" applyAlignment="1">
      <alignment horizontal="left" vertical="center"/>
    </xf>
    <xf numFmtId="0" fontId="71" fillId="0" borderId="0" xfId="0" applyFont="1"/>
    <xf numFmtId="166" fontId="71" fillId="0" borderId="0" xfId="5" applyNumberFormat="1" applyFont="1" applyAlignment="1">
      <alignment horizontal="left" vertical="center"/>
    </xf>
    <xf numFmtId="0" fontId="71" fillId="0" borderId="0" xfId="2" applyFont="1" applyAlignment="1">
      <alignment horizontal="left" vertical="center"/>
    </xf>
    <xf numFmtId="166" fontId="74" fillId="0" borderId="0" xfId="5" applyNumberFormat="1" applyFont="1" applyFill="1" applyAlignment="1">
      <alignment horizontal="left" vertical="center"/>
    </xf>
    <xf numFmtId="0" fontId="15" fillId="10" borderId="0" xfId="2" applyFont="1" applyFill="1" applyAlignment="1">
      <alignment horizontal="left" vertical="center"/>
    </xf>
    <xf numFmtId="0" fontId="74" fillId="0" borderId="0" xfId="2" applyFont="1" applyAlignment="1">
      <alignment horizontal="left" vertical="center"/>
    </xf>
    <xf numFmtId="0" fontId="74" fillId="0" borderId="0" xfId="2" applyFont="1" applyAlignment="1">
      <alignment horizontal="center" vertical="center"/>
    </xf>
    <xf numFmtId="0" fontId="6" fillId="0" borderId="0" xfId="0" applyFont="1"/>
    <xf numFmtId="0" fontId="6" fillId="0" borderId="65" xfId="0" applyFont="1" applyBorder="1"/>
    <xf numFmtId="0" fontId="6" fillId="6" borderId="0" xfId="0" applyFont="1" applyFill="1"/>
    <xf numFmtId="43" fontId="7" fillId="3" borderId="8" xfId="8" applyFont="1" applyFill="1" applyBorder="1" applyAlignment="1">
      <alignment vertical="center" wrapText="1"/>
    </xf>
    <xf numFmtId="0" fontId="2" fillId="3" borderId="8" xfId="1" applyFill="1" applyBorder="1" applyAlignment="1">
      <alignment vertical="center" wrapText="1"/>
    </xf>
    <xf numFmtId="0" fontId="7" fillId="3" borderId="59" xfId="2" applyFont="1" applyFill="1" applyBorder="1" applyAlignment="1">
      <alignment horizontal="left" vertical="center" wrapText="1" indent="3"/>
    </xf>
    <xf numFmtId="166" fontId="7" fillId="3" borderId="59" xfId="5" applyNumberFormat="1" applyFont="1" applyFill="1" applyBorder="1" applyAlignment="1">
      <alignment vertical="center" wrapText="1"/>
    </xf>
    <xf numFmtId="0" fontId="7" fillId="3" borderId="59" xfId="2" applyFont="1" applyFill="1" applyBorder="1" applyAlignment="1">
      <alignment vertical="center" wrapText="1"/>
    </xf>
    <xf numFmtId="0" fontId="7" fillId="0" borderId="59" xfId="2" applyFont="1" applyBorder="1" applyAlignment="1">
      <alignment horizontal="left" vertical="center" wrapText="1" indent="3"/>
    </xf>
    <xf numFmtId="0" fontId="7" fillId="14" borderId="59" xfId="0" applyFont="1" applyFill="1" applyBorder="1" applyAlignment="1">
      <alignment vertical="center" wrapText="1"/>
    </xf>
    <xf numFmtId="0" fontId="7" fillId="3" borderId="61" xfId="2" applyFont="1" applyFill="1" applyBorder="1" applyAlignment="1">
      <alignment vertical="center" wrapText="1"/>
    </xf>
    <xf numFmtId="0" fontId="6" fillId="0" borderId="6" xfId="2" applyFont="1" applyBorder="1" applyAlignment="1">
      <alignment vertical="center" wrapText="1"/>
    </xf>
    <xf numFmtId="14" fontId="6" fillId="3" borderId="0" xfId="2" applyNumberFormat="1" applyFont="1" applyFill="1" applyAlignment="1">
      <alignment horizontal="right" vertical="center"/>
    </xf>
    <xf numFmtId="0" fontId="15" fillId="2" borderId="47" xfId="2" applyFont="1" applyFill="1" applyBorder="1" applyAlignment="1">
      <alignment horizontal="left" vertical="center" wrapText="1"/>
    </xf>
    <xf numFmtId="0" fontId="2" fillId="3" borderId="28" xfId="1" applyFill="1" applyBorder="1" applyAlignment="1">
      <alignment vertical="center" wrapText="1"/>
    </xf>
    <xf numFmtId="0" fontId="55" fillId="2" borderId="38" xfId="2" applyFont="1" applyFill="1" applyBorder="1" applyAlignment="1">
      <alignment vertical="center" wrapText="1"/>
    </xf>
    <xf numFmtId="0" fontId="2" fillId="0" borderId="6" xfId="1" applyBorder="1" applyAlignment="1">
      <alignment vertical="center"/>
    </xf>
    <xf numFmtId="0" fontId="2" fillId="4" borderId="8" xfId="1" applyFill="1" applyBorder="1" applyAlignment="1">
      <alignment horizontal="left" vertical="center" wrapText="1"/>
    </xf>
    <xf numFmtId="168" fontId="7" fillId="3" borderId="8" xfId="8" applyNumberFormat="1" applyFont="1" applyFill="1" applyBorder="1" applyAlignment="1">
      <alignment vertical="center" wrapText="1"/>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47" fillId="6" borderId="0" xfId="0" applyFont="1" applyFill="1" applyAlignment="1">
      <alignment wrapText="1"/>
    </xf>
    <xf numFmtId="0" fontId="17" fillId="6" borderId="59" xfId="2" applyFont="1" applyFill="1" applyBorder="1" applyAlignment="1">
      <alignment horizontal="left" vertical="center" wrapText="1"/>
    </xf>
    <xf numFmtId="0" fontId="61" fillId="0" borderId="0" xfId="6" applyFont="1" applyAlignment="1">
      <alignment vertical="center"/>
    </xf>
    <xf numFmtId="0" fontId="10" fillId="6" borderId="0" xfId="2" applyFont="1" applyFill="1" applyAlignment="1">
      <alignment horizontal="left" vertical="center"/>
    </xf>
    <xf numFmtId="0" fontId="19" fillId="6" borderId="0" xfId="2" applyFont="1" applyFill="1" applyAlignment="1">
      <alignment horizontal="left" vertical="center"/>
    </xf>
    <xf numFmtId="0" fontId="8" fillId="6" borderId="0" xfId="2" applyFont="1" applyFill="1" applyAlignment="1">
      <alignment horizontal="left" vertical="center" wrapText="1" indent="3"/>
    </xf>
    <xf numFmtId="0" fontId="15" fillId="6" borderId="0" xfId="2" applyFont="1" applyFill="1" applyAlignment="1">
      <alignment horizontal="left" vertical="center" wrapText="1" indent="3"/>
    </xf>
    <xf numFmtId="0" fontId="36" fillId="6" borderId="0" xfId="4" applyFont="1" applyFill="1" applyAlignment="1"/>
    <xf numFmtId="0" fontId="10" fillId="0" borderId="53" xfId="2" applyFont="1" applyBorder="1" applyAlignment="1">
      <alignment vertical="center"/>
    </xf>
    <xf numFmtId="0" fontId="23" fillId="6" borderId="54" xfId="4" applyFont="1" applyFill="1" applyBorder="1" applyAlignment="1">
      <alignment horizontal="center" vertical="center"/>
    </xf>
    <xf numFmtId="0" fontId="23" fillId="6" borderId="55" xfId="4" applyFont="1" applyFill="1" applyBorder="1" applyAlignment="1">
      <alignment horizontal="center" vertical="center"/>
    </xf>
    <xf numFmtId="0" fontId="23" fillId="6" borderId="56" xfId="4" applyFont="1" applyFill="1" applyBorder="1" applyAlignment="1">
      <alignment horizontal="center" vertical="center"/>
    </xf>
    <xf numFmtId="0" fontId="10" fillId="0" borderId="57" xfId="2" applyFont="1" applyBorder="1" applyAlignment="1">
      <alignment vertical="center"/>
    </xf>
    <xf numFmtId="0" fontId="16" fillId="0" borderId="37" xfId="2" applyFont="1" applyBorder="1" applyAlignment="1">
      <alignment horizontal="left" vertical="center"/>
    </xf>
    <xf numFmtId="0" fontId="16" fillId="0" borderId="0" xfId="2" applyFont="1" applyAlignment="1">
      <alignment horizontal="left" vertical="center"/>
    </xf>
    <xf numFmtId="0" fontId="60" fillId="0" borderId="0" xfId="4" applyFont="1" applyFill="1" applyBorder="1" applyAlignment="1">
      <alignment horizontal="center" vertical="center"/>
    </xf>
    <xf numFmtId="0" fontId="14" fillId="0" borderId="7" xfId="2" applyFont="1" applyBorder="1" applyAlignment="1">
      <alignment horizontal="left" vertical="center" wrapText="1"/>
    </xf>
    <xf numFmtId="0" fontId="42" fillId="0" borderId="7" xfId="0" applyFont="1" applyBorder="1" applyAlignment="1">
      <alignment wrapText="1"/>
    </xf>
    <xf numFmtId="0" fontId="6" fillId="2" borderId="15" xfId="2" applyFont="1" applyFill="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14" fillId="0" borderId="7" xfId="2" applyFont="1" applyBorder="1" applyAlignment="1">
      <alignment vertical="center" wrapText="1"/>
    </xf>
    <xf numFmtId="0" fontId="42" fillId="0" borderId="7" xfId="0" applyFont="1" applyBorder="1" applyAlignment="1">
      <alignment vertical="center" wrapText="1"/>
    </xf>
    <xf numFmtId="0" fontId="6" fillId="2" borderId="15" xfId="2" applyFont="1" applyFill="1" applyBorder="1" applyAlignment="1">
      <alignment vertical="top" wrapText="1"/>
    </xf>
    <xf numFmtId="0" fontId="47" fillId="0" borderId="17" xfId="0" applyFont="1" applyBorder="1" applyAlignment="1">
      <alignment vertical="top" wrapText="1"/>
    </xf>
    <xf numFmtId="0" fontId="47" fillId="0" borderId="18" xfId="0" applyFont="1" applyBorder="1" applyAlignment="1">
      <alignment vertical="top" wrapText="1"/>
    </xf>
    <xf numFmtId="0" fontId="14" fillId="10" borderId="7" xfId="2" applyFont="1" applyFill="1" applyBorder="1" applyAlignment="1">
      <alignment vertical="center" wrapText="1"/>
    </xf>
    <xf numFmtId="0" fontId="42" fillId="10" borderId="7" xfId="0" applyFont="1" applyFill="1" applyBorder="1" applyAlignment="1">
      <alignment vertical="center" wrapText="1"/>
    </xf>
    <xf numFmtId="0" fontId="47" fillId="0" borderId="7" xfId="0" applyFont="1" applyBorder="1" applyAlignment="1">
      <alignment horizontal="left" vertical="center" wrapText="1"/>
    </xf>
    <xf numFmtId="0" fontId="42" fillId="0" borderId="7" xfId="0" applyFont="1" applyBorder="1" applyAlignment="1">
      <alignment horizontal="left" vertical="center" wrapText="1"/>
    </xf>
    <xf numFmtId="0" fontId="6" fillId="2" borderId="15" xfId="2" applyFont="1" applyFill="1" applyBorder="1" applyAlignment="1">
      <alignment vertical="center"/>
    </xf>
    <xf numFmtId="0" fontId="47" fillId="0" borderId="17" xfId="0" applyFont="1" applyBorder="1" applyAlignment="1">
      <alignment vertical="center"/>
    </xf>
    <xf numFmtId="0" fontId="47" fillId="0" borderId="18" xfId="0" applyFont="1" applyBorder="1" applyAlignment="1">
      <alignment vertical="center"/>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6" fillId="2" borderId="64" xfId="2" applyFont="1" applyFill="1" applyBorder="1" applyAlignment="1">
      <alignment horizontal="center" vertical="center"/>
    </xf>
    <xf numFmtId="0" fontId="6" fillId="2" borderId="19" xfId="2" applyFont="1" applyFill="1" applyBorder="1" applyAlignment="1">
      <alignment vertical="center"/>
    </xf>
    <xf numFmtId="0" fontId="47" fillId="0" borderId="20" xfId="0" applyFont="1" applyBorder="1" applyAlignment="1">
      <alignment vertical="center"/>
    </xf>
    <xf numFmtId="0" fontId="47" fillId="0" borderId="21" xfId="0" applyFont="1" applyBorder="1" applyAlignment="1">
      <alignment vertical="center"/>
    </xf>
    <xf numFmtId="0" fontId="6" fillId="2" borderId="22" xfId="2" applyFont="1" applyFill="1" applyBorder="1" applyAlignment="1">
      <alignment vertical="top" wrapText="1"/>
    </xf>
    <xf numFmtId="0" fontId="47" fillId="0" borderId="20" xfId="0" applyFont="1" applyBorder="1" applyAlignment="1">
      <alignment vertical="top" wrapText="1"/>
    </xf>
    <xf numFmtId="0" fontId="6" fillId="2" borderId="22" xfId="2" applyFont="1" applyFill="1" applyBorder="1" applyAlignment="1">
      <alignment horizontal="left" vertical="center"/>
    </xf>
    <xf numFmtId="0" fontId="26" fillId="3" borderId="0" xfId="2" applyFont="1" applyFill="1" applyAlignment="1">
      <alignment vertical="center"/>
    </xf>
    <xf numFmtId="0" fontId="10" fillId="12" borderId="0" xfId="2" applyFont="1" applyFill="1" applyAlignment="1">
      <alignment horizontal="left" vertical="center"/>
    </xf>
    <xf numFmtId="0" fontId="24" fillId="6" borderId="0" xfId="2" applyFont="1" applyFill="1" applyAlignment="1">
      <alignment vertical="center"/>
    </xf>
    <xf numFmtId="0" fontId="25" fillId="6" borderId="0" xfId="2" applyFont="1" applyFill="1" applyAlignment="1">
      <alignment horizontal="left" vertical="center"/>
    </xf>
    <xf numFmtId="0" fontId="15" fillId="0" borderId="0" xfId="2" applyFont="1" applyAlignment="1">
      <alignment horizontal="left" vertical="center"/>
    </xf>
    <xf numFmtId="0" fontId="6" fillId="0" borderId="0" xfId="2" applyFont="1" applyAlignment="1">
      <alignment horizontal="left" vertical="center"/>
    </xf>
    <xf numFmtId="0" fontId="27" fillId="7" borderId="24" xfId="2" applyFont="1" applyFill="1" applyBorder="1" applyAlignment="1">
      <alignment horizontal="left" vertical="center"/>
    </xf>
    <xf numFmtId="0" fontId="27" fillId="7" borderId="25" xfId="2" applyFont="1" applyFill="1" applyBorder="1" applyAlignment="1">
      <alignment horizontal="left" vertical="center"/>
    </xf>
    <xf numFmtId="0" fontId="27" fillId="7" borderId="26" xfId="2" applyFont="1" applyFill="1" applyBorder="1" applyAlignment="1">
      <alignment horizontal="left" vertical="center"/>
    </xf>
    <xf numFmtId="0" fontId="23" fillId="6" borderId="34" xfId="4" applyFont="1" applyFill="1" applyBorder="1" applyAlignment="1">
      <alignment horizontal="center" vertical="center"/>
    </xf>
    <xf numFmtId="0" fontId="23" fillId="6" borderId="35" xfId="4" applyFont="1" applyFill="1" applyBorder="1" applyAlignment="1">
      <alignment horizontal="center" vertical="center"/>
    </xf>
    <xf numFmtId="0" fontId="23" fillId="6" borderId="36" xfId="4" applyFont="1" applyFill="1" applyBorder="1" applyAlignment="1">
      <alignment horizontal="center" vertical="center"/>
    </xf>
    <xf numFmtId="0" fontId="23" fillId="6" borderId="0" xfId="4" applyFont="1" applyFill="1" applyBorder="1" applyAlignment="1">
      <alignment horizontal="center" vertical="center"/>
    </xf>
    <xf numFmtId="0" fontId="8" fillId="6" borderId="0" xfId="6" applyFont="1" applyFill="1" applyAlignment="1">
      <alignment horizontal="left" vertical="center" wrapText="1" indent="3"/>
    </xf>
    <xf numFmtId="0" fontId="19" fillId="6" borderId="0" xfId="6" applyFont="1" applyFill="1" applyAlignment="1">
      <alignment vertical="center" wrapText="1"/>
    </xf>
    <xf numFmtId="0" fontId="15" fillId="6" borderId="0" xfId="6" applyFont="1" applyFill="1" applyAlignment="1">
      <alignment horizontal="left" vertical="center" wrapText="1" indent="3"/>
    </xf>
    <xf numFmtId="0" fontId="37" fillId="0" borderId="0" xfId="4" applyFont="1" applyFill="1" applyBorder="1" applyAlignment="1">
      <alignment horizontal="left" vertical="center" wrapText="1"/>
    </xf>
    <xf numFmtId="0" fontId="8" fillId="6" borderId="0" xfId="6" applyFont="1" applyFill="1" applyAlignment="1">
      <alignment horizontal="left" vertical="center" wrapText="1"/>
    </xf>
    <xf numFmtId="0" fontId="8" fillId="6" borderId="0" xfId="6" applyFont="1" applyFill="1" applyAlignment="1">
      <alignment horizontal="left" vertical="top" wrapText="1" indent="3"/>
    </xf>
    <xf numFmtId="0" fontId="8" fillId="6" borderId="0" xfId="4" applyFont="1" applyFill="1" applyAlignment="1"/>
    <xf numFmtId="0" fontId="37" fillId="6" borderId="0" xfId="4" applyFont="1" applyFill="1" applyAlignment="1"/>
    <xf numFmtId="0" fontId="38" fillId="6" borderId="0" xfId="6" applyFont="1" applyFill="1" applyAlignment="1">
      <alignment vertical="center"/>
    </xf>
    <xf numFmtId="0" fontId="37" fillId="6" borderId="39"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39" xfId="4" applyFont="1" applyFill="1" applyBorder="1" applyAlignment="1">
      <alignment horizontal="left" vertical="center" wrapText="1"/>
    </xf>
    <xf numFmtId="0" fontId="15" fillId="0" borderId="0" xfId="6" applyFont="1" applyAlignment="1">
      <alignment horizontal="left" vertical="center" wrapText="1"/>
    </xf>
    <xf numFmtId="0" fontId="22" fillId="6" borderId="0" xfId="4" applyFont="1" applyFill="1" applyAlignment="1"/>
    <xf numFmtId="0" fontId="7" fillId="0" borderId="31" xfId="2" applyFont="1" applyBorder="1" applyAlignment="1" applyProtection="1">
      <alignment vertical="center"/>
      <protection locked="0"/>
    </xf>
    <xf numFmtId="0" fontId="10" fillId="0" borderId="0" xfId="2" applyFont="1" applyAlignment="1">
      <alignment vertical="center"/>
    </xf>
    <xf numFmtId="0" fontId="10" fillId="0" borderId="43" xfId="2" applyFont="1" applyBorder="1" applyAlignment="1">
      <alignment vertical="center"/>
    </xf>
    <xf numFmtId="0" fontId="15" fillId="6" borderId="0" xfId="6" applyFont="1" applyFill="1" applyAlignment="1">
      <alignment horizontal="left" vertical="center" wrapText="1" indent="2"/>
    </xf>
    <xf numFmtId="0" fontId="6" fillId="6" borderId="0" xfId="6" applyFont="1" applyFill="1" applyAlignment="1">
      <alignment horizontal="left" vertical="center" wrapText="1" indent="2"/>
    </xf>
    <xf numFmtId="0" fontId="15" fillId="6" borderId="0" xfId="2" applyFont="1" applyFill="1" applyAlignment="1">
      <alignment horizontal="left" vertical="center" indent="1"/>
    </xf>
    <xf numFmtId="0" fontId="44" fillId="6" borderId="0" xfId="6" applyFont="1" applyFill="1" applyAlignment="1">
      <alignment vertical="center"/>
    </xf>
    <xf numFmtId="0" fontId="46" fillId="6" borderId="0" xfId="6" applyFont="1" applyFill="1" applyAlignment="1">
      <alignment vertical="center" wrapText="1"/>
    </xf>
    <xf numFmtId="0" fontId="10" fillId="0" borderId="31" xfId="2" applyFont="1" applyBorder="1" applyAlignment="1">
      <alignment vertical="center"/>
    </xf>
    <xf numFmtId="0" fontId="6" fillId="2" borderId="15" xfId="2" applyFont="1" applyFill="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23" xfId="0" applyFont="1" applyBorder="1" applyAlignment="1">
      <alignment horizontal="left" vertical="center"/>
    </xf>
    <xf numFmtId="0" fontId="14" fillId="0" borderId="14" xfId="2" applyFont="1" applyBorder="1" applyAlignment="1">
      <alignment horizontal="left" vertical="center" wrapText="1"/>
    </xf>
    <xf numFmtId="0" fontId="42" fillId="0" borderId="16" xfId="0" applyFont="1" applyBorder="1" applyAlignment="1">
      <alignment horizontal="left" vertical="center" wrapText="1"/>
    </xf>
    <xf numFmtId="0" fontId="42" fillId="0" borderId="13" xfId="0" applyFont="1" applyBorder="1" applyAlignment="1">
      <alignment horizontal="left" vertical="center" wrapText="1"/>
    </xf>
    <xf numFmtId="0" fontId="6" fillId="2" borderId="15" xfId="2" applyFont="1" applyFill="1" applyBorder="1" applyAlignment="1">
      <alignment horizontal="left" vertical="top" wrapText="1"/>
    </xf>
    <xf numFmtId="0" fontId="47" fillId="0" borderId="17" xfId="0" applyFont="1" applyBorder="1" applyAlignment="1">
      <alignment horizontal="left" vertical="top" wrapText="1"/>
    </xf>
    <xf numFmtId="0" fontId="47" fillId="0" borderId="18" xfId="0" applyFont="1" applyBorder="1" applyAlignment="1">
      <alignment horizontal="left" vertical="top" wrapText="1"/>
    </xf>
    <xf numFmtId="0" fontId="42" fillId="0" borderId="9" xfId="0" applyFont="1" applyBorder="1" applyAlignment="1">
      <alignment horizontal="left" vertical="center" wrapText="1"/>
    </xf>
    <xf numFmtId="0" fontId="47" fillId="6" borderId="0" xfId="0" applyFont="1" applyFill="1" applyAlignment="1"/>
    <xf numFmtId="0" fontId="6" fillId="6" borderId="0" xfId="0" applyFont="1" applyFill="1" applyAlignment="1"/>
    <xf numFmtId="0" fontId="15" fillId="0" borderId="0" xfId="2" applyFont="1" applyAlignment="1">
      <alignment horizontal="center" vertical="center"/>
    </xf>
    <xf numFmtId="166" fontId="6" fillId="0" borderId="0" xfId="5" applyNumberFormat="1" applyFont="1" applyAlignment="1">
      <alignment horizontal="left" vertical="center"/>
    </xf>
    <xf numFmtId="0" fontId="43" fillId="0" borderId="0" xfId="6" applyFont="1" applyAlignment="1"/>
  </cellXfs>
  <cellStyles count="9">
    <cellStyle name="Comma" xfId="8" builtinId="3"/>
    <cellStyle name="Comma 2" xfId="5" xr:uid="{923C7066-520C-8C43-AD25-BFFF7B055492}"/>
    <cellStyle name="Explanatory Text 2" xfId="7" xr:uid="{E58E5BF5-7433-224B-9B9D-316B1A46777F}"/>
    <cellStyle name="Hyperlink" xfId="1" builtinId="8"/>
    <cellStyle name="Hyperlink 2" xfId="3" xr:uid="{EC28C496-14A9-F64F-A2F0-23D2D17EB992}"/>
    <cellStyle name="Hyperlink 3" xfId="4" xr:uid="{838F9D14-C41A-4842-92F6-1FA604AE2F68}"/>
    <cellStyle name="Normal" xfId="0" builtinId="0"/>
    <cellStyle name="Normal 2" xfId="2" xr:uid="{6BA602D6-A6C6-F340-A2F4-9BA3F81DC569}"/>
    <cellStyle name="Normal 3" xfId="6" xr:uid="{21234156-CF00-AD4A-9586-0915107E01AD}"/>
  </cellStyles>
  <dxfs count="65">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6"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75225649-1FD3-452E-B344-3C5F7BA5401C}">
      <tableStyleElement type="headerRow" dxfId="64"/>
      <tableStyleElement type="firstRowStripe" dxfId="63"/>
      <tableStyleElement type="secondRowStripe" dxfId="62"/>
    </tableStyle>
  </tableStyles>
  <colors>
    <mruColors>
      <color rgb="FFFF7F0E"/>
      <color rgb="FFF7A516"/>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104900"/>
          <a:ext cx="143827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1135975"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5600699</xdr:colOff>
      <xdr:row>70</xdr:row>
      <xdr:rowOff>180120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lusinetovmasyan/Desktop/Users/lianaavagyan/Library/Containers/com.microsoft.Excel/Data/Documents/C:/Users/lilit.arabajyan/Documents/CLIENTS/EITI/2019/EITI%20Report/For%20Int%20Secretariat/2019_Armenia%20Summary%20data_GV.xlsx?4A13A981" TargetMode="External"/><Relationship Id="rId1" Type="http://schemas.openxmlformats.org/officeDocument/2006/relationships/externalLinkPath" Target="file:///\\4A13A981\2019_Armenia%20Summary%20data_G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sinetovmasyan/Desktop/VALIDATION%202023/Summary%20data/2021%20Armenia%20Summary%20data%20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UPSLIDE_UndoFormatting"/>
      <sheetName val="UPSLIDE_Undo"/>
      <sheetName val="Lists"/>
      <sheetName val="2021 Armenia Summary data EN"/>
    </sheetNames>
    <sheetDataSet>
      <sheetData sheetId="0"/>
      <sheetData sheetId="1"/>
      <sheetData sheetId="2"/>
      <sheetData sheetId="3">
        <row r="38">
          <cell r="E38" t="str">
            <v>Molybdenum (2613)</v>
          </cell>
        </row>
      </sheetData>
      <sheetData sheetId="4"/>
      <sheetData sheetId="5"/>
      <sheetData sheetId="6"/>
      <sheetData sheetId="7"/>
      <sheetData sheetId="8"/>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Natalia Berezyuk" id="{4426C410-788B-4FE5-95F5-8CE1CF114A88}" userId="Natalia Berezyuk"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58EDDA-71E7-D447-B717-F8CA943ABC15}" name="Companies" displayName="Companies" ref="B23:K34" totalsRowShown="0" headerRowDxfId="61" dataDxfId="60" tableBorderDxfId="59" headerRowCellStyle="Normal 2">
  <autoFilter ref="B23:K34" xr:uid="{29A02D02-B15A-4451-BC82-381511A5580C}"/>
  <tableColumns count="10">
    <tableColumn id="1" xr3:uid="{A31FD142-8561-0741-BC80-32059FBE23EA}" name="Full company name" dataDxfId="58"/>
    <tableColumn id="7" xr3:uid="{C6C61FFC-FB45-2747-8750-F2CAC9628B25}" name="Company type" dataDxfId="57" dataCellStyle="Normal 2"/>
    <tableColumn id="2" xr3:uid="{F3989A15-2A95-9648-9EC7-F574738DCF1E}" name="Company ID number" dataDxfId="56"/>
    <tableColumn id="5" xr3:uid="{DF04E1E9-F7E0-1643-AE30-80E5EB4AF1B6}" name="Sector" dataDxfId="55" dataCellStyle="Normal 2"/>
    <tableColumn id="3" xr3:uid="{32D7EDCF-7F18-0F43-BEAA-AAE714DC8152}" name="Commodities (comma-separated)" dataDxfId="54" dataCellStyle="Normal 2"/>
    <tableColumn id="4" xr3:uid="{B4D61CDB-57E1-8E4F-8EF8-DDD94514783B}" name="Stock exchange listing or company website " dataDxfId="53"/>
    <tableColumn id="8" xr3:uid="{71E9BE69-1308-D942-B9D8-285BC15E33F3}" name="Audited financial statement (or balance sheet, cash flows, profit/loss statement if unavailable)" dataDxfId="52"/>
    <tableColumn id="9" xr3:uid="{2A981908-E097-421B-A6AA-3AC797FF2985}" name="Submitted reporting templates?" dataDxfId="51" dataCellStyle="Normal 2"/>
    <tableColumn id="10" xr3:uid="{B65FFEFF-7B5B-46BA-9324-08A036ABA3B3}" name="Adhered to MSG's quality assurances?" dataDxfId="50" dataCellStyle="Normal 2"/>
    <tableColumn id="6" xr3:uid="{291758C1-5438-0048-BF4A-CF7B98001044}" name="Payments to Governments Report" dataDxfId="49">
      <calculatedColumnFormula>SUMIF(Table10[Company],Companies[[#This Row],[Full company name]],Table10[Revenue value])</calculatedColumnFormula>
    </tableColumn>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8DA15F-CE93-A649-843D-7CEDD49E791D}" name="Government_agencies" displayName="Government_agencies" ref="B14:G17" totalsRowShown="0" headerRowDxfId="48" dataDxfId="47" tableBorderDxfId="46" headerRowCellStyle="Normal 2">
  <autoFilter ref="B14:G17" xr:uid="{A8B4B39C-0D0F-4818-88C8-91C925EC55AF}"/>
  <tableColumns count="6">
    <tableColumn id="1" xr3:uid="{674D2220-BA65-2E4E-9BC2-0EDB878A71FC}" name="Full name of agency" dataDxfId="45"/>
    <tableColumn id="4" xr3:uid="{FA759A2A-79C0-D240-890C-DADA291BFE12}" name="Agency type" dataDxfId="44" dataCellStyle="Normal 2"/>
    <tableColumn id="2" xr3:uid="{0FF81503-4D76-114D-AA09-2B0D6F80E485}" name="ID number (if applicable)" dataDxfId="43"/>
    <tableColumn id="5" xr3:uid="{186FB3E1-73EF-4DCA-8AD0-093839E36D3D}" name="Submitted reporting templates?" dataDxfId="42" dataCellStyle="Normal 2"/>
    <tableColumn id="6" xr3:uid="{59D3C8E5-42D6-4220-89CF-19592188BB3D}" name="Adhered to MSG's quality assurances?" dataDxfId="41" dataCellStyle="Normal 2"/>
    <tableColumn id="3" xr3:uid="{531D6019-25A3-8C4F-BE8A-969A975024D5}" name="Total reported" dataDxfId="40" dataCellStyle="Comma 2">
      <calculatedColumnFormula>SUMIF([4]!Government_revenues_table[Government entity],[4]!Government_agencies[[#This Row],[Full name of agency]],[4]!Government_revenues_table[Revenue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E35322-746C-4641-8924-6FEE2C6F0FD0}" name="Companies15" displayName="Companies15" ref="B37:J69" totalsRowShown="0" headerRowDxfId="39" dataDxfId="38" tableBorderDxfId="37" headerRowCellStyle="Normal 2">
  <autoFilter ref="B37:J69" xr:uid="{BB4EE31E-36E6-444B-8B65-954004E3DCB7}"/>
  <tableColumns count="9">
    <tableColumn id="1" xr3:uid="{CBD6242D-D0A6-D449-A3A1-9792D7313E45}" name="Full project name" dataDxfId="36"/>
    <tableColumn id="2" xr3:uid="{14B95186-5E09-AE4A-8C7F-4924D79B8C4B}" name="Legal agreement reference number(s): contract, licence, lease, concession, …" dataDxfId="35"/>
    <tableColumn id="3" xr3:uid="{106EE25D-B94D-8A41-9475-F72526E117FA}" name="Affiliated companies, start with Operator" dataDxfId="34"/>
    <tableColumn id="5" xr3:uid="{7DF2E0F0-7285-594F-8190-697E6ECB67D1}" name="Commodities (one commodity/row)" dataDxfId="33" dataCellStyle="Normal 2"/>
    <tableColumn id="6" xr3:uid="{D2026E58-606A-C843-99F3-CDD278CD7EFF}" name="Status" dataDxfId="32"/>
    <tableColumn id="7" xr3:uid="{13486B90-91D2-AD4D-B3C9-04294DE70C3A}" name="Production (volume)" dataDxfId="31"/>
    <tableColumn id="8" xr3:uid="{584403E5-3E1C-6848-9EBA-08B95DC4A835}" name="Unit" dataDxfId="30"/>
    <tableColumn id="9" xr3:uid="{93A905D0-31E2-9E48-BE81-ADABB6F28E0A}" name="Production (value)" dataDxfId="29" dataCellStyle="Normal 2"/>
    <tableColumn id="10" xr3:uid="{F76AC173-4D83-B348-A471-62207845B859}" name="Currency"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AB0F3A-D878-2147-97EF-2F065F1921A0}" name="Government_revenues_table" displayName="Government_revenues_table" ref="B21:K48" totalsRowShown="0" headerRowDxfId="27" dataDxfId="26">
  <autoFilter ref="B21:K48" xr:uid="{00000000-0009-0000-0100-000006000000}"/>
  <tableColumns count="10">
    <tableColumn id="8" xr3:uid="{A85340DF-4F5B-BF4F-BDFD-9014CD28AC4B}" name="GFS Level 1" dataDxfId="25">
      <calculatedColumnFormula>IFERROR(VLOOKUP(Government_revenues_table[[#This Row],[GFS Classification]],[1]!Table6_GFS_codes_classification[#Data],COLUMNS($F:F)+3,FALSE),"Do not enter data")</calculatedColumnFormula>
    </tableColumn>
    <tableColumn id="9" xr3:uid="{4E5A5671-151E-6847-9460-7C6E88BEF15C}" name="GFS Level 2" dataDxfId="24">
      <calculatedColumnFormula>IFERROR(VLOOKUP(Government_revenues_table[[#This Row],[GFS Classification]],[1]!Table6_GFS_codes_classification[#Data],COLUMNS($F:G)+3,FALSE),"Do not enter data")</calculatedColumnFormula>
    </tableColumn>
    <tableColumn id="10" xr3:uid="{ADD046D1-71CD-3B48-BEDB-22982D525DF8}" name="GFS Level 3" dataDxfId="23">
      <calculatedColumnFormula>IFERROR(VLOOKUP(Government_revenues_table[[#This Row],[GFS Classification]],[1]!Table6_GFS_codes_classification[#Data],COLUMNS($F:H)+3,FALSE),"Do not enter data")</calculatedColumnFormula>
    </tableColumn>
    <tableColumn id="7" xr3:uid="{57E8F10A-36E3-1548-9B82-F8551071C286}" name="GFS Level 4" dataDxfId="22">
      <calculatedColumnFormula>IFERROR(VLOOKUP(Government_revenues_table[[#This Row],[GFS Classification]],[1]!Table6_GFS_codes_classification[#Data],COLUMNS($F:I)+3,FALSE),"Do not enter data")</calculatedColumnFormula>
    </tableColumn>
    <tableColumn id="1" xr3:uid="{8569EE08-54B2-334D-A907-7D04596732E6}" name="GFS Classification" dataDxfId="21"/>
    <tableColumn id="11" xr3:uid="{DD68B801-F20E-724B-B339-4B5CE66CB27C}" name="Sector" dataDxfId="20"/>
    <tableColumn id="3" xr3:uid="{5B41E4C4-952A-F94D-B0E7-F169AC07BFA8}" name="Revenue stream name" dataDxfId="19"/>
    <tableColumn id="4" xr3:uid="{735C9722-30B6-8744-B8F6-37D4F9ED8122}" name="Government entity" dataDxfId="18"/>
    <tableColumn id="5" xr3:uid="{BED15E7E-A19A-D44C-91FD-99299DE49925}" name="Revenue value" dataDxfId="17"/>
    <tableColumn id="2" xr3:uid="{0F77021D-3E47-8745-B489-639387BA0376}"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56AE9C-1B11-3640-956F-B5CD77F488D9}" name="Table10" displayName="Table10" ref="B14:O65" totalsRowShown="0" headerRowDxfId="15" dataDxfId="14">
  <autoFilter ref="B14:O65" xr:uid="{F6A9E8DB-AAD3-4F23-BDF8-F73CD40C929E}"/>
  <tableColumns count="14">
    <tableColumn id="7" xr3:uid="{B0B955AC-7B0F-4E2F-A90F-081F8DF53075}" name="Sector" dataDxfId="13">
      <calculatedColumnFormula>VLOOKUP(C15,[1]!Companies[#Data],3,FALSE)</calculatedColumnFormula>
    </tableColumn>
    <tableColumn id="1" xr3:uid="{F4BA65A6-3315-4982-8AD1-6233F51539B3}" name="Company" dataDxfId="12"/>
    <tableColumn id="3" xr3:uid="{4A565997-97E1-47A8-8ADC-39016648A467}" name="Government entity" dataDxfId="11"/>
    <tableColumn id="4" xr3:uid="{75F55348-A345-4AA0-B61D-0C0295D72872}" name="Revenue stream name" dataDxfId="10"/>
    <tableColumn id="5" xr3:uid="{8F7A06AD-203D-4268-8054-4B0336697888}" name="Levied on project (Y/N)" dataDxfId="9"/>
    <tableColumn id="6" xr3:uid="{9B64602E-90E7-4EA8-BE6A-A27376494140}" name="Reported by project (Y/N)" dataDxfId="8"/>
    <tableColumn id="2" xr3:uid="{43916E52-B1CF-479E-90B0-1D04D88358CC}" name="Project name" dataDxfId="7"/>
    <tableColumn id="13" xr3:uid="{34B04123-A3F5-4642-9FBB-D99F80C5C76E}" name="Reporting currency" dataDxfId="6"/>
    <tableColumn id="14" xr3:uid="{6349802A-D43D-4C34-8E59-A12205BD358D}" name="Revenue value" dataDxfId="5"/>
    <tableColumn id="18" xr3:uid="{9520FDAE-EF49-4183-894D-5E5291D023E4}" name="Payment made in-kind (Y/N)" dataDxfId="4"/>
    <tableColumn id="8" xr3:uid="{A773D8BD-C33D-417F-8B52-0168D9E80008}" name="In-kind volume (if applicable)" dataDxfId="3"/>
    <tableColumn id="9" xr3:uid="{BED2E64F-7F4B-4636-8EC9-DCC71768D73F}" name="Unit (if applicable)" dataDxfId="2"/>
    <tableColumn id="10" xr3:uid="{A6754352-A303-4E88-808C-7F5939247080}" name="Comments" dataDxfId="1"/>
    <tableColumn id="11" xr3:uid="{00E5B834-5984-1A43-96DD-A541C6D26A23}"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statbank.armstat.am/pxweb/hy/ArmStatBank/ArmStatBank__3%20Industry,%20Construction,%20trade%20and%20services_"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comtrade.un.org/data/"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rlis.am/DocumentView.aspx?DocID=132674" TargetMode="External"/><Relationship Id="rId1" Type="http://schemas.openxmlformats.org/officeDocument/2006/relationships/hyperlink" Target="https://www.arlis.am/DocumentView.aspx?DocID=132674"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iti.am/file_manager/EITI%20Documents/Minutes/MSG_meeting_minute_27_04_2022_eng.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iti.am/file_manager/EITI%20Documents/Minutes/MSG_meeting_minute_27_04_2022_eng.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iti.am/file_manager/EITI%20Documents/Minutes/MSG_meeting_minute_27_04_2022_eng.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iti.am/file_manager/EITI%20Documents/Minutes/MSG_meeting_minute_27_04_2022_eng.pdf"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eiti.org/document/standard" TargetMode="External"/><Relationship Id="rId7" Type="http://schemas.openxmlformats.org/officeDocument/2006/relationships/comments" Target="../comments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lusine.tovmasyan@gov.a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eiti.am/file_manager/EITI%20Documents/Minutes/MSG_meeting_minute_27_04_2022_eng.pdf" TargetMode="External"/><Relationship Id="rId1" Type="http://schemas.openxmlformats.org/officeDocument/2006/relationships/hyperlink" Target="https://www.eiti.am/hy/%D5%86%D5%B8%D6%80%D5%B8%D6%82%D5%A9%D5%B5%D5%B8%D6%82%D5%B6%D5%B6%D5%A5%D6%80/2022/12/23/armenia-eiti-4th-report-presentation-conference/13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4.bin"/><Relationship Id="rId1" Type="http://schemas.openxmlformats.org/officeDocument/2006/relationships/hyperlink" Target="https://www.arlis.am/DocumentView.aspx?DocID=173844" TargetMode="Externa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infin.am/hy"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arlis.am/documentview.aspx?docid=164787" TargetMode="External"/><Relationship Id="rId7" Type="http://schemas.openxmlformats.org/officeDocument/2006/relationships/hyperlink" Target="https://mtad.am/pages/extractive-industries-transparency-initiative?tab=1" TargetMode="External"/><Relationship Id="rId2" Type="http://schemas.openxmlformats.org/officeDocument/2006/relationships/hyperlink" Target="https://www.arlis.am/DocumentView.aspx?DocID=82720" TargetMode="External"/><Relationship Id="rId1" Type="http://schemas.openxmlformats.org/officeDocument/2006/relationships/hyperlink" Target="https://www.arlis.am/DocumentView.aspx?DocID=82720" TargetMode="External"/><Relationship Id="rId6" Type="http://schemas.openxmlformats.org/officeDocument/2006/relationships/hyperlink" Target="https://mtad.am/pages/extractive-industries-transparency-initiative?tab=1" TargetMode="External"/><Relationship Id="rId5" Type="http://schemas.openxmlformats.org/officeDocument/2006/relationships/hyperlink" Target="https://www.arlis.am/documentview.aspx?docid=164787" TargetMode="External"/><Relationship Id="rId4" Type="http://schemas.openxmlformats.org/officeDocument/2006/relationships/hyperlink" Target="https://www.arlis.am/documentview.aspx?docid=164787"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mtad.am/pages/extractive-industries-transparency-initiative?tab=1" TargetMode="External"/><Relationship Id="rId7" Type="http://schemas.openxmlformats.org/officeDocument/2006/relationships/hyperlink" Target="https://mtad.am/pages/extractive-industries-transparency-initiative?tab=1" TargetMode="External"/><Relationship Id="rId2" Type="http://schemas.openxmlformats.org/officeDocument/2006/relationships/hyperlink" Target="https://mtad.am/pages/extractive-industries-transparency-initiative?tab=1" TargetMode="External"/><Relationship Id="rId1" Type="http://schemas.openxmlformats.org/officeDocument/2006/relationships/hyperlink" Target="https://mtad.am/pages/extractive-industries-transparency-initiative?tab=1" TargetMode="External"/><Relationship Id="rId6" Type="http://schemas.openxmlformats.org/officeDocument/2006/relationships/hyperlink" Target="https://mtad.am/pages/extractive-industries-transparency-initiative?tab=1" TargetMode="External"/><Relationship Id="rId5" Type="http://schemas.openxmlformats.org/officeDocument/2006/relationships/hyperlink" Target="https://mtad.am/pages/extractive-industries-transparency-initiative?tab=1" TargetMode="External"/><Relationship Id="rId4" Type="http://schemas.openxmlformats.org/officeDocument/2006/relationships/hyperlink" Target="https://mtad.am/pages/extractive-industries-transparency-initiative?tab=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mtad.am/pages/extractive-industries-transparency-initiative" TargetMode="External"/><Relationship Id="rId7" Type="http://schemas.openxmlformats.org/officeDocument/2006/relationships/printerSettings" Target="../printerSettings/printerSettings6.bin"/><Relationship Id="rId2" Type="http://schemas.openxmlformats.org/officeDocument/2006/relationships/hyperlink" Target="https://mtad.am/pages/extractive-industries-transparency-initiative" TargetMode="External"/><Relationship Id="rId1" Type="http://schemas.openxmlformats.org/officeDocument/2006/relationships/hyperlink" Target="https://mtad.am/pages/extractive-industries-transparency-initiative" TargetMode="External"/><Relationship Id="rId6" Type="http://schemas.openxmlformats.org/officeDocument/2006/relationships/hyperlink" Target="https://mtad.am/pages/extractive-industries-transparency-initiative" TargetMode="External"/><Relationship Id="rId5" Type="http://schemas.openxmlformats.org/officeDocument/2006/relationships/hyperlink" Target="https://mtad.am/pages/copies-of-entrails-use-right-agreements?tab=2" TargetMode="External"/><Relationship Id="rId4" Type="http://schemas.openxmlformats.org/officeDocument/2006/relationships/hyperlink" Target="https://mtad.am/pages/extractive-industries-transparency-initiativ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rlis.am/DocumentView.aspx?docid=16478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9BA5-871E-C54B-8AA3-7FC4F6597FF8}">
  <sheetPr codeName="Sheet1"/>
  <dimension ref="B1:G47"/>
  <sheetViews>
    <sheetView showGridLines="0" zoomScale="85" zoomScaleNormal="85" workbookViewId="0">
      <selection activeCell="L17" sqref="L17"/>
    </sheetView>
  </sheetViews>
  <sheetFormatPr defaultColWidth="4" defaultRowHeight="24" customHeight="1"/>
  <cols>
    <col min="1" max="1" width="4" style="4"/>
    <col min="2" max="2" width="4" style="4" hidden="1" customWidth="1"/>
    <col min="3" max="3" width="76.5" style="4" customWidth="1"/>
    <col min="4" max="4" width="2.875" style="4" customWidth="1"/>
    <col min="5" max="5" width="56" style="4" customWidth="1"/>
    <col min="6" max="6" width="2.875" style="4" customWidth="1"/>
    <col min="7" max="7" width="50.5" style="4" customWidth="1"/>
    <col min="8" max="16384" width="4" style="4"/>
  </cols>
  <sheetData>
    <row r="1" spans="3:7" ht="15.75" customHeight="1">
      <c r="C1" s="209"/>
    </row>
    <row r="2" spans="3:7" ht="14.1"/>
    <row r="3" spans="3:7" ht="14.1">
      <c r="E3" s="106"/>
      <c r="G3" s="106"/>
    </row>
    <row r="4" spans="3:7" ht="14.1">
      <c r="E4" s="106" t="s">
        <v>0</v>
      </c>
      <c r="G4" s="343">
        <v>45103</v>
      </c>
    </row>
    <row r="5" spans="3:7" ht="14.1">
      <c r="E5" s="106" t="s">
        <v>1</v>
      </c>
      <c r="G5" s="343">
        <v>45106</v>
      </c>
    </row>
    <row r="6" spans="3:7" ht="14.1"/>
    <row r="7" spans="3:7" ht="3.75" customHeight="1"/>
    <row r="8" spans="3:7" ht="3.75" customHeight="1"/>
    <row r="9" spans="3:7" ht="14.1"/>
    <row r="10" spans="3:7" ht="14.1">
      <c r="C10" s="204"/>
      <c r="D10" s="267"/>
      <c r="E10" s="267"/>
      <c r="F10" s="205"/>
      <c r="G10" s="205"/>
    </row>
    <row r="11" spans="3:7" ht="23.1">
      <c r="C11" s="271" t="s">
        <v>2</v>
      </c>
      <c r="D11" s="206"/>
      <c r="E11" s="206"/>
      <c r="F11" s="205"/>
      <c r="G11" s="205"/>
    </row>
    <row r="12" spans="3:7" ht="15.95">
      <c r="C12" s="293" t="s">
        <v>3</v>
      </c>
      <c r="D12" s="249"/>
      <c r="E12" s="249"/>
      <c r="F12" s="250"/>
      <c r="G12" s="250"/>
    </row>
    <row r="13" spans="3:7" ht="15.95">
      <c r="C13" s="251"/>
      <c r="D13" s="252"/>
      <c r="E13" s="252"/>
      <c r="F13" s="250"/>
      <c r="G13" s="250"/>
    </row>
    <row r="14" spans="3:7" ht="15.95">
      <c r="C14" s="253" t="s">
        <v>4</v>
      </c>
      <c r="D14" s="252"/>
      <c r="E14" s="252"/>
      <c r="F14" s="250"/>
      <c r="G14" s="250"/>
    </row>
    <row r="15" spans="3:7" ht="15.95">
      <c r="C15" s="351"/>
      <c r="D15" s="351"/>
      <c r="E15" s="351"/>
      <c r="F15" s="250"/>
      <c r="G15" s="250"/>
    </row>
    <row r="16" spans="3:7" ht="15.95">
      <c r="C16" s="265"/>
      <c r="D16" s="265"/>
      <c r="E16" s="265"/>
      <c r="F16" s="250"/>
      <c r="G16" s="250"/>
    </row>
    <row r="17" spans="3:7" ht="15.95">
      <c r="C17" s="254" t="s">
        <v>5</v>
      </c>
      <c r="D17" s="255"/>
      <c r="E17" s="255"/>
      <c r="F17" s="250"/>
      <c r="G17" s="250"/>
    </row>
    <row r="18" spans="3:7" ht="15.95">
      <c r="C18" s="256" t="s">
        <v>6</v>
      </c>
      <c r="D18" s="255"/>
      <c r="E18" s="255"/>
      <c r="F18" s="250"/>
      <c r="G18" s="250"/>
    </row>
    <row r="19" spans="3:7" ht="15.95">
      <c r="C19" s="256" t="s">
        <v>7</v>
      </c>
      <c r="D19" s="255"/>
      <c r="E19" s="255"/>
      <c r="F19" s="250"/>
      <c r="G19" s="250"/>
    </row>
    <row r="20" spans="3:7" ht="30.95" customHeight="1">
      <c r="C20" s="352" t="s">
        <v>8</v>
      </c>
      <c r="D20" s="352"/>
      <c r="E20" s="352"/>
      <c r="F20" s="250"/>
      <c r="G20" s="250"/>
    </row>
    <row r="21" spans="3:7" ht="32.25" customHeight="1">
      <c r="C21" s="352" t="s">
        <v>9</v>
      </c>
      <c r="D21" s="352"/>
      <c r="E21" s="352"/>
      <c r="F21" s="250"/>
      <c r="G21" s="250"/>
    </row>
    <row r="22" spans="3:7" ht="15.95">
      <c r="C22" s="255"/>
      <c r="D22" s="255"/>
      <c r="E22" s="255"/>
      <c r="F22" s="250"/>
      <c r="G22" s="250"/>
    </row>
    <row r="23" spans="3:7" ht="15.95">
      <c r="C23" s="254" t="s">
        <v>10</v>
      </c>
      <c r="D23" s="256"/>
      <c r="E23" s="256"/>
      <c r="F23" s="250"/>
      <c r="G23" s="250"/>
    </row>
    <row r="24" spans="3:7" ht="15.95">
      <c r="C24" s="257"/>
      <c r="D24" s="257"/>
      <c r="E24" s="257"/>
      <c r="F24" s="250"/>
      <c r="G24" s="250"/>
    </row>
    <row r="25" spans="3:7" ht="15.95">
      <c r="C25" s="441" t="s">
        <v>11</v>
      </c>
      <c r="D25" s="441"/>
      <c r="E25" s="441"/>
      <c r="F25" s="441"/>
      <c r="G25" s="441"/>
    </row>
    <row r="26" spans="3:7" s="140" customFormat="1" ht="14.1">
      <c r="C26" s="210"/>
      <c r="D26" s="210"/>
      <c r="E26" s="211"/>
    </row>
    <row r="27" spans="3:7" ht="15">
      <c r="C27" s="139" t="s">
        <v>12</v>
      </c>
      <c r="E27" s="212" t="s">
        <v>13</v>
      </c>
      <c r="G27" s="142" t="s">
        <v>14</v>
      </c>
    </row>
    <row r="28" spans="3:7" s="140" customFormat="1" ht="14.1">
      <c r="C28" s="213"/>
      <c r="E28" s="213"/>
      <c r="G28" s="213"/>
    </row>
    <row r="29" spans="3:7" ht="14.1">
      <c r="C29" s="207" t="s">
        <v>15</v>
      </c>
      <c r="D29" s="208"/>
      <c r="E29" s="214"/>
      <c r="F29" s="205"/>
      <c r="G29" s="205"/>
    </row>
    <row r="30" spans="3:7" ht="14.1">
      <c r="C30" s="272"/>
      <c r="D30" s="272"/>
      <c r="E30" s="215"/>
    </row>
    <row r="31" spans="3:7" ht="14.1"/>
    <row r="32" spans="3:7" ht="15.75" customHeight="1">
      <c r="C32" s="216" t="s">
        <v>16</v>
      </c>
      <c r="D32" s="217"/>
      <c r="E32" s="218" t="s">
        <v>17</v>
      </c>
      <c r="F32" s="219"/>
      <c r="G32" s="216" t="s">
        <v>18</v>
      </c>
    </row>
    <row r="33" spans="2:7" ht="43.5" customHeight="1">
      <c r="C33" s="220" t="s">
        <v>19</v>
      </c>
      <c r="D33" s="217"/>
      <c r="E33" s="221" t="s">
        <v>20</v>
      </c>
      <c r="F33" s="222"/>
      <c r="G33" s="220" t="s">
        <v>21</v>
      </c>
    </row>
    <row r="34" spans="2:7" ht="31.5" customHeight="1">
      <c r="C34" s="220" t="s">
        <v>22</v>
      </c>
      <c r="D34" s="217"/>
      <c r="E34" s="223" t="s">
        <v>23</v>
      </c>
      <c r="F34" s="222"/>
      <c r="G34" s="353" t="s">
        <v>24</v>
      </c>
    </row>
    <row r="35" spans="2:7" ht="24" customHeight="1">
      <c r="C35" s="220" t="s">
        <v>25</v>
      </c>
      <c r="D35" s="217"/>
      <c r="E35" s="221" t="s">
        <v>26</v>
      </c>
      <c r="F35" s="222"/>
      <c r="G35" s="353"/>
    </row>
    <row r="36" spans="2:7" ht="48" customHeight="1">
      <c r="C36" s="224" t="s">
        <v>27</v>
      </c>
      <c r="D36" s="217"/>
      <c r="E36" s="292" t="s">
        <v>28</v>
      </c>
      <c r="F36" s="225"/>
      <c r="G36" s="260"/>
    </row>
    <row r="37" spans="2:7" ht="12" customHeight="1"/>
    <row r="38" spans="2:7" ht="14.1">
      <c r="C38" s="272"/>
      <c r="D38" s="272"/>
      <c r="E38" s="272"/>
      <c r="F38" s="272"/>
    </row>
    <row r="39" spans="2:7" ht="14.1">
      <c r="C39" s="268" t="s">
        <v>29</v>
      </c>
      <c r="D39" s="226"/>
      <c r="E39" s="227"/>
      <c r="F39" s="226"/>
      <c r="G39" s="226"/>
    </row>
    <row r="40" spans="2:7" ht="14.1">
      <c r="C40" s="350" t="s">
        <v>30</v>
      </c>
      <c r="D40" s="350"/>
      <c r="E40" s="350"/>
      <c r="F40" s="350"/>
      <c r="G40" s="350"/>
    </row>
    <row r="41" spans="2:7" ht="14.1">
      <c r="B41" s="91" t="s">
        <v>31</v>
      </c>
      <c r="C41" s="266" t="s">
        <v>32</v>
      </c>
      <c r="D41" s="91"/>
      <c r="E41" s="178"/>
      <c r="F41" s="91"/>
      <c r="G41" s="180"/>
    </row>
    <row r="42" spans="2:7" ht="14.1"/>
    <row r="43" spans="2:7" ht="14.1"/>
    <row r="44" spans="2:7" ht="14.1"/>
    <row r="45" spans="2:7" ht="14.1"/>
    <row r="46" spans="2:7" ht="14.1"/>
    <row r="47" spans="2:7" ht="14.1"/>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0E32-320E-A140-A901-ACCC19353D89}">
  <sheetPr codeName="Sheet10"/>
  <dimension ref="A1:U21"/>
  <sheetViews>
    <sheetView zoomScale="75" zoomScaleNormal="52" workbookViewId="0">
      <selection activeCell="H10" sqref="H10"/>
    </sheetView>
  </sheetViews>
  <sheetFormatPr defaultColWidth="10.5" defaultRowHeight="15.95"/>
  <cols>
    <col min="1" max="1" width="15.875" style="234" customWidth="1"/>
    <col min="2" max="2" width="29.875" style="234" customWidth="1"/>
    <col min="3" max="3" width="3" style="234" customWidth="1"/>
    <col min="4" max="4" width="38.5" style="234" customWidth="1"/>
    <col min="5" max="5" width="3" style="234" customWidth="1"/>
    <col min="6" max="6" width="29.5" style="234" customWidth="1"/>
    <col min="7" max="7" width="3" style="234" customWidth="1"/>
    <col min="8" max="8" width="29.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270</v>
      </c>
    </row>
    <row r="3" spans="1:21" s="29" customFormat="1" ht="120">
      <c r="A3" s="30" t="s">
        <v>271</v>
      </c>
      <c r="B3" s="31" t="s">
        <v>272</v>
      </c>
      <c r="C3" s="32"/>
      <c r="D3" s="9" t="s">
        <v>150</v>
      </c>
      <c r="E3" s="32"/>
      <c r="F3" s="33"/>
      <c r="G3" s="32"/>
      <c r="H3" s="33"/>
      <c r="I3" s="32"/>
      <c r="J3" s="6"/>
      <c r="L3" s="6"/>
      <c r="N3" s="35"/>
      <c r="P3" s="35"/>
      <c r="R3" s="35"/>
      <c r="T3" s="35"/>
    </row>
    <row r="4" spans="1:21" s="1" customFormat="1" ht="18">
      <c r="B4" s="2"/>
      <c r="D4" s="2"/>
      <c r="F4" s="2"/>
      <c r="H4" s="2"/>
      <c r="J4" s="3"/>
      <c r="L4" s="39"/>
      <c r="N4" s="3"/>
    </row>
    <row r="5" spans="1:21" s="1" customFormat="1" ht="75.95">
      <c r="B5" s="2" t="s">
        <v>114</v>
      </c>
      <c r="D5" s="82" t="s">
        <v>115</v>
      </c>
      <c r="E5" s="44"/>
      <c r="F5" s="82" t="s">
        <v>116</v>
      </c>
      <c r="G5" s="44"/>
      <c r="H5" s="82" t="s">
        <v>117</v>
      </c>
      <c r="I5" s="52"/>
      <c r="J5" s="45" t="s">
        <v>118</v>
      </c>
      <c r="K5" s="27"/>
      <c r="L5" s="45" t="s">
        <v>119</v>
      </c>
      <c r="M5" s="27"/>
      <c r="N5" s="28" t="s">
        <v>120</v>
      </c>
      <c r="O5" s="27"/>
      <c r="P5" s="28" t="s">
        <v>121</v>
      </c>
      <c r="Q5" s="27"/>
      <c r="R5" s="28" t="s">
        <v>122</v>
      </c>
      <c r="S5" s="27"/>
      <c r="T5" s="28" t="s">
        <v>123</v>
      </c>
      <c r="U5" s="27"/>
    </row>
    <row r="6" spans="1:21" s="1" customFormat="1" ht="18">
      <c r="B6" s="2"/>
      <c r="D6" s="2"/>
      <c r="F6" s="2"/>
      <c r="H6" s="2"/>
      <c r="J6" s="3"/>
      <c r="L6" s="37"/>
      <c r="N6" s="3"/>
      <c r="P6" s="3"/>
      <c r="R6" s="3"/>
      <c r="T6" s="3"/>
    </row>
    <row r="7" spans="1:21" s="29" customFormat="1" ht="30">
      <c r="A7" s="41" t="s">
        <v>151</v>
      </c>
      <c r="B7" s="264" t="s">
        <v>273</v>
      </c>
      <c r="D7" s="5" t="s">
        <v>58</v>
      </c>
      <c r="F7" s="42"/>
      <c r="H7" s="42"/>
      <c r="J7" s="43"/>
      <c r="L7" s="6"/>
    </row>
    <row r="8" spans="1:21" s="1" customFormat="1" ht="18">
      <c r="B8" s="2"/>
      <c r="D8" s="2"/>
      <c r="F8" s="2"/>
      <c r="H8" s="2"/>
      <c r="J8" s="3"/>
      <c r="L8" s="37"/>
      <c r="N8" s="3"/>
      <c r="P8" s="3"/>
      <c r="R8" s="3"/>
      <c r="T8" s="3"/>
    </row>
    <row r="9" spans="1:21" s="4" customFormat="1" ht="72" customHeight="1">
      <c r="A9" s="12"/>
      <c r="B9" s="25" t="s">
        <v>274</v>
      </c>
      <c r="C9" s="7"/>
      <c r="D9" s="16"/>
      <c r="E9" s="7"/>
      <c r="F9" s="347"/>
      <c r="G9" s="18"/>
      <c r="H9" s="342"/>
      <c r="I9" s="18"/>
      <c r="J9" s="34"/>
      <c r="K9" s="19"/>
      <c r="L9" s="39"/>
      <c r="M9" s="19"/>
      <c r="N9" s="34"/>
      <c r="O9" s="19"/>
      <c r="P9" s="34"/>
      <c r="Q9" s="19"/>
      <c r="R9" s="34"/>
      <c r="S9" s="19"/>
      <c r="T9" s="34"/>
      <c r="U9" s="19"/>
    </row>
    <row r="10" spans="1:21" s="4" customFormat="1" ht="63.95" customHeight="1">
      <c r="A10" s="13"/>
      <c r="B10" s="22" t="s">
        <v>275</v>
      </c>
      <c r="C10" s="8"/>
      <c r="D10" s="338" t="s">
        <v>276</v>
      </c>
      <c r="E10" s="8"/>
      <c r="F10" s="312" t="s">
        <v>277</v>
      </c>
      <c r="G10" s="20"/>
      <c r="H10" s="88" t="s">
        <v>278</v>
      </c>
      <c r="I10" s="20"/>
      <c r="J10" s="391" t="s">
        <v>279</v>
      </c>
      <c r="K10" s="1"/>
      <c r="L10" s="6"/>
      <c r="M10" s="1"/>
      <c r="N10" s="35"/>
      <c r="O10" s="1"/>
      <c r="P10" s="35"/>
      <c r="Q10" s="1"/>
      <c r="R10" s="35"/>
      <c r="S10" s="1"/>
      <c r="T10" s="35"/>
      <c r="U10" s="1"/>
    </row>
    <row r="11" spans="1:21" s="4" customFormat="1" ht="53.25" customHeight="1">
      <c r="A11" s="13"/>
      <c r="B11" s="22" t="s">
        <v>280</v>
      </c>
      <c r="C11" s="8"/>
      <c r="D11" s="338" t="s">
        <v>160</v>
      </c>
      <c r="E11" s="8"/>
      <c r="F11" s="88" t="s">
        <v>75</v>
      </c>
      <c r="G11" s="20"/>
      <c r="H11" s="88"/>
      <c r="I11" s="20"/>
      <c r="J11" s="392"/>
      <c r="K11" s="29"/>
      <c r="L11" s="6"/>
      <c r="M11" s="29"/>
      <c r="N11" s="35"/>
      <c r="O11" s="29"/>
      <c r="P11" s="35"/>
      <c r="Q11" s="29"/>
      <c r="R11" s="35"/>
      <c r="S11" s="29"/>
      <c r="T11" s="35"/>
      <c r="U11" s="29"/>
    </row>
    <row r="12" spans="1:21" s="4" customFormat="1" ht="53.25" customHeight="1">
      <c r="A12" s="13"/>
      <c r="B12" s="336" t="s">
        <v>281</v>
      </c>
      <c r="D12" s="337">
        <v>370333</v>
      </c>
      <c r="F12" s="338"/>
      <c r="G12" s="234"/>
      <c r="H12" s="88"/>
      <c r="I12" s="234"/>
      <c r="J12" s="392"/>
      <c r="K12" s="1"/>
      <c r="L12" s="6"/>
      <c r="M12" s="1"/>
      <c r="N12" s="35"/>
      <c r="O12" s="1"/>
      <c r="P12" s="35"/>
      <c r="Q12" s="1"/>
      <c r="R12" s="35"/>
      <c r="S12" s="1"/>
      <c r="T12" s="35"/>
      <c r="U12" s="1"/>
    </row>
    <row r="13" spans="1:21" s="4" customFormat="1" ht="53.25" customHeight="1">
      <c r="A13" s="13"/>
      <c r="B13" s="339" t="str">
        <f>LEFT(B12,SEARCH(",",B12))&amp;" value"</f>
        <v>Copper (2603), value</v>
      </c>
      <c r="D13" s="337">
        <v>170074062006</v>
      </c>
      <c r="F13" s="338"/>
      <c r="G13" s="234"/>
      <c r="H13" s="88"/>
      <c r="I13" s="234"/>
      <c r="J13" s="392"/>
      <c r="K13" s="19"/>
      <c r="L13" s="6"/>
      <c r="M13" s="19"/>
      <c r="N13" s="35"/>
      <c r="O13" s="19"/>
      <c r="P13" s="35"/>
      <c r="Q13" s="19"/>
      <c r="R13" s="35"/>
      <c r="S13" s="19"/>
      <c r="T13" s="35"/>
      <c r="U13" s="19"/>
    </row>
    <row r="14" spans="1:21" s="4" customFormat="1" ht="53.25" customHeight="1">
      <c r="A14" s="13"/>
      <c r="B14" s="336" t="s">
        <v>282</v>
      </c>
      <c r="D14" s="337">
        <v>9883.48</v>
      </c>
      <c r="F14" s="338" t="s">
        <v>283</v>
      </c>
      <c r="G14" s="234"/>
      <c r="H14" s="88"/>
      <c r="I14" s="234"/>
      <c r="J14" s="392"/>
      <c r="K14" s="19"/>
      <c r="L14" s="6"/>
      <c r="M14" s="19"/>
      <c r="N14" s="35"/>
      <c r="O14" s="19"/>
      <c r="P14" s="35"/>
      <c r="Q14" s="19"/>
      <c r="R14" s="35"/>
      <c r="S14" s="19"/>
      <c r="T14" s="35"/>
      <c r="U14" s="19"/>
    </row>
    <row r="15" spans="1:21" s="4" customFormat="1" ht="53.25" customHeight="1">
      <c r="A15" s="13"/>
      <c r="B15" s="339" t="str">
        <f>LEFT(B14,SEARCH(",",B14))&amp;" value"</f>
        <v>Molybdenum (2613), value</v>
      </c>
      <c r="D15" s="337">
        <v>21992216715.787441</v>
      </c>
      <c r="F15" s="338" t="s">
        <v>52</v>
      </c>
      <c r="G15" s="234"/>
      <c r="H15" s="88"/>
      <c r="I15" s="234"/>
      <c r="J15" s="392"/>
      <c r="K15" s="19"/>
      <c r="L15" s="6"/>
      <c r="M15" s="19"/>
      <c r="N15" s="35"/>
      <c r="O15" s="19"/>
      <c r="P15" s="35"/>
      <c r="Q15" s="19"/>
      <c r="R15" s="35"/>
      <c r="S15" s="19"/>
      <c r="T15" s="35"/>
      <c r="U15" s="19"/>
    </row>
    <row r="16" spans="1:21" s="4" customFormat="1" ht="53.25" customHeight="1">
      <c r="A16" s="13"/>
      <c r="B16" s="336" t="s">
        <v>284</v>
      </c>
      <c r="D16" s="337">
        <v>8441.77</v>
      </c>
      <c r="F16" s="338" t="s">
        <v>283</v>
      </c>
      <c r="G16" s="234"/>
      <c r="H16" s="88"/>
      <c r="I16" s="234"/>
      <c r="J16" s="392"/>
      <c r="K16" s="234"/>
      <c r="L16" s="6"/>
      <c r="M16" s="234"/>
      <c r="N16" s="35"/>
      <c r="O16" s="234"/>
      <c r="P16" s="35"/>
      <c r="Q16" s="234"/>
      <c r="R16" s="35"/>
      <c r="S16" s="234"/>
      <c r="T16" s="35"/>
      <c r="U16" s="234"/>
    </row>
    <row r="17" spans="1:21" s="4" customFormat="1" ht="53.25" customHeight="1">
      <c r="A17" s="13"/>
      <c r="B17" s="339" t="str">
        <f>LEFT(B16,SEARCH(", volume",B16))&amp;" value"</f>
        <v>Ferro, alloys, manganese (7202), value</v>
      </c>
      <c r="D17" s="337">
        <v>41797758738.480965</v>
      </c>
      <c r="F17" s="338" t="s">
        <v>52</v>
      </c>
      <c r="G17" s="234"/>
      <c r="H17" s="88"/>
      <c r="I17" s="234"/>
      <c r="J17" s="392"/>
      <c r="K17" s="234"/>
      <c r="L17" s="6"/>
      <c r="M17" s="234"/>
      <c r="N17" s="35"/>
      <c r="O17" s="234"/>
      <c r="P17" s="35"/>
      <c r="Q17" s="234"/>
      <c r="R17" s="35"/>
      <c r="S17" s="234"/>
      <c r="T17" s="35"/>
      <c r="U17" s="234"/>
    </row>
    <row r="18" spans="1:21" s="4" customFormat="1" ht="53.25" customHeight="1">
      <c r="A18" s="13"/>
      <c r="B18" s="336" t="s">
        <v>285</v>
      </c>
      <c r="D18" s="337">
        <v>10622</v>
      </c>
      <c r="F18" s="338" t="s">
        <v>283</v>
      </c>
      <c r="G18" s="234"/>
      <c r="H18" s="88"/>
      <c r="I18" s="234"/>
      <c r="J18" s="392"/>
      <c r="K18" s="234"/>
      <c r="L18" s="6"/>
      <c r="M18" s="234"/>
      <c r="N18" s="35"/>
      <c r="O18" s="234"/>
      <c r="P18" s="35"/>
      <c r="Q18" s="234"/>
      <c r="R18" s="35"/>
      <c r="S18" s="234"/>
      <c r="T18" s="35"/>
      <c r="U18" s="234"/>
    </row>
    <row r="19" spans="1:21" s="4" customFormat="1" ht="53.25" customHeight="1">
      <c r="A19" s="13"/>
      <c r="B19" s="339" t="str">
        <f>LEFT(B18,SEARCH(",",B18))&amp;" value"</f>
        <v>Zinc (2608), value</v>
      </c>
      <c r="D19" s="337">
        <v>8122000000</v>
      </c>
      <c r="F19" s="338" t="s">
        <v>52</v>
      </c>
      <c r="G19" s="234"/>
      <c r="H19" s="88"/>
      <c r="I19" s="234"/>
      <c r="J19" s="392"/>
      <c r="K19" s="234"/>
      <c r="L19" s="6"/>
      <c r="M19" s="234"/>
      <c r="N19" s="35"/>
      <c r="O19" s="234"/>
      <c r="P19" s="35"/>
      <c r="Q19" s="234"/>
      <c r="R19" s="35"/>
      <c r="S19" s="234"/>
      <c r="T19" s="35"/>
      <c r="U19" s="234"/>
    </row>
    <row r="20" spans="1:21" s="4" customFormat="1" ht="53.25" customHeight="1">
      <c r="A20" s="13"/>
      <c r="B20" s="336" t="s">
        <v>286</v>
      </c>
      <c r="D20" s="337">
        <v>14018</v>
      </c>
      <c r="F20" s="338" t="s">
        <v>283</v>
      </c>
      <c r="G20" s="234"/>
      <c r="H20" s="88"/>
      <c r="I20" s="234"/>
      <c r="J20" s="392"/>
      <c r="K20" s="234"/>
      <c r="L20" s="6"/>
      <c r="M20" s="234"/>
      <c r="N20" s="35"/>
      <c r="O20" s="234"/>
      <c r="P20" s="35"/>
      <c r="Q20" s="234"/>
      <c r="R20" s="35"/>
      <c r="S20" s="234"/>
      <c r="T20" s="35"/>
      <c r="U20" s="234"/>
    </row>
    <row r="21" spans="1:21" s="4" customFormat="1" ht="53.25" customHeight="1">
      <c r="A21" s="13"/>
      <c r="B21" s="339" t="s">
        <v>286</v>
      </c>
      <c r="D21" s="337">
        <v>60827497918</v>
      </c>
      <c r="F21" s="338" t="s">
        <v>52</v>
      </c>
      <c r="G21" s="234"/>
      <c r="H21" s="88"/>
      <c r="I21" s="234"/>
      <c r="J21" s="392"/>
      <c r="K21" s="234"/>
      <c r="L21" s="6"/>
      <c r="M21" s="234"/>
      <c r="N21" s="35"/>
      <c r="O21" s="234"/>
      <c r="P21" s="35"/>
      <c r="Q21" s="234"/>
      <c r="R21" s="35"/>
      <c r="S21" s="234"/>
      <c r="T21" s="35"/>
      <c r="U21" s="234"/>
    </row>
  </sheetData>
  <mergeCells count="1">
    <mergeCell ref="J10:J21"/>
  </mergeCells>
  <dataValidations count="5">
    <dataValidation type="whole" showInputMessage="1" showErrorMessage="1" sqref="B32:C32 B34:C34 B26:C26 C27 C31 C33 B28:C30 B24 E23:E34 C23:C25 B17:C17 C18 C14:C16 B13:C13 B15 C12 B19:C21 E12:E21" xr:uid="{AF7236A7-9976-F945-8118-96E7CE0CDBD4}">
      <formula1>999999</formula1>
      <formula2>99999999</formula2>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33 B23 B25 B27 B31 B16 B14 B18 B12" xr:uid="{9C707745-A37E-9F45-AB06-C96BF943D670}">
      <formula1>Commodities_list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27 F31 F33 F23 F25 F18 F20 F14 F16" xr:uid="{F05EFFF8-B32E-314B-94AE-B37AEC117AC1}">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23:D34 D12:D21" xr:uid="{BFE0FB8F-C282-D340-BAFE-9760D7C19ACE}">
      <formula1>0</formula1>
    </dataValidation>
    <dataValidation type="list" showInputMessage="1" showErrorMessage="1" promptTitle="Reporting type" prompt="Please indicate which type of reporting, between:_x000a__x000a_Systematic disclosure_x000a_EITI reporting_x000a_Not available_x000a_Not applicable" sqref="D10:D11" xr:uid="{7BC98BC2-F9DE-BD4E-9BA6-47C030B16A9F}">
      <formula1>Reporting_options_list</formula1>
    </dataValidation>
  </dataValidations>
  <hyperlinks>
    <hyperlink ref="B9" r:id="rId1" xr:uid="{861A18D6-DAB0-2A42-B0AC-9D9DB45B137C}"/>
    <hyperlink ref="F10" r:id="rId2" xr:uid="{866D8E7B-000A-7845-AD07-8DE8D27C569E}"/>
  </hyperlinks>
  <pageMargins left="0.7" right="0.7" top="0.75" bottom="0.75" header="0.3" footer="0.3"/>
  <pageSetup paperSize="8" orientation="landscape" horizontalDpi="1200" verticalDpi="1200" r:id="rId3"/>
  <extLst>
    <ext xmlns:x14="http://schemas.microsoft.com/office/spreadsheetml/2009/9/main" uri="{CCE6A557-97BC-4b89-ADB6-D9C93CAAB3DF}">
      <x14:dataValidations xmlns:xm="http://schemas.microsoft.com/office/excel/2006/main" count="1">
        <x14:dataValidation type="list" operator="equal" showInputMessage="1" showErrorMessage="1" errorTitle="Invalid entry" error="Invalid entry" promptTitle="Please input unit" prompt="Please input currency according to 3-letter ISO currency code." xr:uid="{71C39015-45D3-AE44-858C-B4ABF778D077}">
          <x14:formula1>
            <xm:f>'https://extractives.sharepoint.com/Users/lusinetovmasyan/Desktop/Users/lianaavagyan/Library/Containers/com.microsoft.Excel/Data/Documents/C:/Users/lilit.arabajyan/Documents/CLIENTS/EITI/2019/EITI Report/For Int Secretariat/[2019_Armenia Summary data_GV.xlsx]Lists'!#REF!</xm:f>
          </x14:formula1>
          <xm:sqref>F26 F28:F30 F32 F34 F24 F19 F21 F15 F17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B90F-EA51-7240-8FE0-02871E071FE2}">
  <sheetPr codeName="Sheet11"/>
  <dimension ref="A1:U21"/>
  <sheetViews>
    <sheetView zoomScale="56" zoomScaleNormal="36" workbookViewId="0">
      <selection activeCell="J30" sqref="J30"/>
    </sheetView>
  </sheetViews>
  <sheetFormatPr defaultColWidth="10.5" defaultRowHeight="15.95"/>
  <cols>
    <col min="1" max="1" width="15" style="234" customWidth="1"/>
    <col min="2" max="2" width="30.375" style="234" customWidth="1"/>
    <col min="3" max="3" width="4.875" style="234" customWidth="1"/>
    <col min="4" max="4" width="40.5" style="234" customWidth="1"/>
    <col min="5" max="5" width="4.875" style="234" customWidth="1"/>
    <col min="6" max="6" width="18" style="234" customWidth="1"/>
    <col min="7" max="7" width="3" style="234" customWidth="1"/>
    <col min="8" max="8" width="18"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287</v>
      </c>
    </row>
    <row r="3" spans="1:21" s="29" customFormat="1" ht="120">
      <c r="A3" s="30" t="s">
        <v>288</v>
      </c>
      <c r="B3" s="31" t="s">
        <v>289</v>
      </c>
      <c r="C3" s="32"/>
      <c r="D3" s="9" t="s">
        <v>174</v>
      </c>
      <c r="E3" s="32"/>
      <c r="F3" s="33"/>
      <c r="G3" s="32"/>
      <c r="H3" s="33"/>
      <c r="I3" s="32"/>
      <c r="J3" s="6"/>
      <c r="L3" s="6"/>
      <c r="N3" s="35"/>
      <c r="P3" s="35"/>
      <c r="R3" s="35"/>
      <c r="T3" s="35"/>
    </row>
    <row r="4" spans="1:21" s="1" customFormat="1" ht="18">
      <c r="B4" s="2"/>
      <c r="D4" s="2"/>
      <c r="F4" s="2"/>
      <c r="H4" s="2"/>
      <c r="J4" s="3"/>
      <c r="L4" s="39"/>
      <c r="N4" s="3"/>
    </row>
    <row r="5" spans="1:21" s="1" customFormat="1" ht="75.95">
      <c r="B5" s="2" t="s">
        <v>114</v>
      </c>
      <c r="D5" s="82" t="s">
        <v>115</v>
      </c>
      <c r="E5" s="44"/>
      <c r="F5" s="82" t="s">
        <v>116</v>
      </c>
      <c r="G5" s="44"/>
      <c r="H5" s="82" t="s">
        <v>117</v>
      </c>
      <c r="I5" s="52"/>
      <c r="J5" s="45" t="s">
        <v>118</v>
      </c>
      <c r="K5" s="27"/>
      <c r="L5" s="45" t="s">
        <v>119</v>
      </c>
      <c r="M5" s="27"/>
      <c r="N5" s="28" t="s">
        <v>120</v>
      </c>
      <c r="O5" s="27"/>
      <c r="P5" s="28" t="s">
        <v>121</v>
      </c>
      <c r="Q5" s="27"/>
      <c r="R5" s="28" t="s">
        <v>122</v>
      </c>
      <c r="S5" s="27"/>
      <c r="T5" s="28" t="s">
        <v>123</v>
      </c>
      <c r="U5" s="27"/>
    </row>
    <row r="6" spans="1:21" s="1" customFormat="1" ht="18">
      <c r="B6" s="2"/>
      <c r="D6" s="2"/>
      <c r="F6" s="2"/>
      <c r="H6" s="2"/>
      <c r="J6" s="3"/>
      <c r="L6" s="37"/>
      <c r="N6" s="3"/>
      <c r="P6" s="3"/>
      <c r="R6" s="3"/>
      <c r="T6" s="3"/>
    </row>
    <row r="7" spans="1:21" s="29" customFormat="1" ht="30">
      <c r="A7" s="41" t="s">
        <v>151</v>
      </c>
      <c r="B7" s="264" t="s">
        <v>290</v>
      </c>
      <c r="D7" s="5" t="s">
        <v>58</v>
      </c>
      <c r="F7" s="42"/>
      <c r="H7" s="42"/>
      <c r="J7" s="43"/>
      <c r="L7" s="6"/>
    </row>
    <row r="8" spans="1:21" s="1" customFormat="1" ht="18">
      <c r="B8" s="2"/>
      <c r="D8" s="2"/>
      <c r="F8" s="2"/>
      <c r="H8" s="2"/>
      <c r="J8" s="3"/>
      <c r="L8" s="37"/>
      <c r="N8" s="3"/>
      <c r="P8" s="3"/>
      <c r="R8" s="3"/>
      <c r="T8" s="3"/>
    </row>
    <row r="9" spans="1:21" s="4" customFormat="1" ht="15">
      <c r="A9" s="12"/>
      <c r="B9" s="25" t="s">
        <v>274</v>
      </c>
      <c r="C9" s="7"/>
      <c r="D9" s="16"/>
      <c r="E9" s="7"/>
      <c r="F9" s="16"/>
      <c r="G9" s="18"/>
      <c r="H9" s="16"/>
      <c r="I9" s="18"/>
      <c r="J9" s="34"/>
      <c r="K9" s="19"/>
      <c r="L9" s="39"/>
      <c r="M9" s="19"/>
      <c r="N9" s="34"/>
      <c r="O9" s="19"/>
      <c r="P9" s="34"/>
      <c r="Q9" s="19"/>
      <c r="R9" s="34"/>
      <c r="S9" s="19"/>
      <c r="T9" s="34"/>
      <c r="U9" s="19"/>
    </row>
    <row r="10" spans="1:21" s="4" customFormat="1" ht="105">
      <c r="A10" s="12"/>
      <c r="B10" s="21" t="s">
        <v>291</v>
      </c>
      <c r="C10" s="7"/>
      <c r="D10" s="338" t="s">
        <v>160</v>
      </c>
      <c r="E10" s="7"/>
      <c r="F10" s="88" t="s">
        <v>75</v>
      </c>
      <c r="G10" s="1"/>
      <c r="H10" s="88" t="s">
        <v>292</v>
      </c>
      <c r="I10" s="1"/>
      <c r="J10" s="393"/>
      <c r="K10" s="1"/>
      <c r="L10" s="6"/>
      <c r="M10" s="1"/>
      <c r="N10" s="35"/>
      <c r="O10" s="1"/>
      <c r="P10" s="35"/>
      <c r="Q10" s="1"/>
      <c r="R10" s="35"/>
      <c r="S10" s="1"/>
      <c r="T10" s="35"/>
      <c r="U10" s="1"/>
    </row>
    <row r="11" spans="1:21" s="4" customFormat="1" ht="33.950000000000003">
      <c r="A11" s="13"/>
      <c r="B11" s="22" t="s">
        <v>293</v>
      </c>
      <c r="C11" s="8"/>
      <c r="D11" s="340" t="s">
        <v>276</v>
      </c>
      <c r="E11" s="8"/>
      <c r="F11" s="312" t="s">
        <v>294</v>
      </c>
      <c r="G11" s="32"/>
      <c r="H11" s="88"/>
      <c r="I11" s="32"/>
      <c r="J11" s="389"/>
      <c r="K11" s="29"/>
      <c r="L11" s="6"/>
      <c r="M11" s="29"/>
      <c r="N11" s="35"/>
      <c r="O11" s="29"/>
      <c r="P11" s="35"/>
      <c r="Q11" s="29"/>
      <c r="R11" s="35"/>
      <c r="S11" s="29"/>
      <c r="T11" s="35"/>
      <c r="U11" s="29"/>
    </row>
    <row r="12" spans="1:21" s="4" customFormat="1" ht="18">
      <c r="A12" s="13"/>
      <c r="B12" s="336" t="s">
        <v>281</v>
      </c>
      <c r="D12" s="337">
        <v>361001</v>
      </c>
      <c r="F12" s="338" t="s">
        <v>283</v>
      </c>
      <c r="G12" s="1"/>
      <c r="H12" s="88"/>
      <c r="I12" s="1"/>
      <c r="J12" s="389"/>
      <c r="K12" s="1"/>
      <c r="L12" s="6"/>
      <c r="M12" s="1"/>
      <c r="N12" s="35"/>
      <c r="O12" s="1"/>
      <c r="P12" s="35"/>
      <c r="Q12" s="1"/>
      <c r="R12" s="35"/>
      <c r="S12" s="1"/>
      <c r="T12" s="35"/>
      <c r="U12" s="1"/>
    </row>
    <row r="13" spans="1:21" s="4" customFormat="1" ht="15">
      <c r="A13" s="13"/>
      <c r="B13" s="339" t="str">
        <f>LEFT(B12,SEARCH(",",B12))&amp;" value"</f>
        <v>Copper (2603), value</v>
      </c>
      <c r="D13" s="337">
        <v>697528000</v>
      </c>
      <c r="F13" s="338" t="s">
        <v>295</v>
      </c>
      <c r="G13" s="18"/>
      <c r="H13" s="88"/>
      <c r="I13" s="18"/>
      <c r="J13" s="389"/>
      <c r="K13" s="19"/>
      <c r="L13" s="6"/>
      <c r="M13" s="19"/>
      <c r="N13" s="35"/>
      <c r="O13" s="19"/>
      <c r="P13" s="35"/>
      <c r="Q13" s="19"/>
      <c r="R13" s="35"/>
      <c r="S13" s="19"/>
      <c r="T13" s="35"/>
      <c r="U13" s="19"/>
    </row>
    <row r="14" spans="1:21" s="4" customFormat="1" ht="15">
      <c r="A14" s="13"/>
      <c r="B14" s="336" t="s">
        <v>282</v>
      </c>
      <c r="D14" s="337">
        <v>9330</v>
      </c>
      <c r="F14" s="338" t="s">
        <v>283</v>
      </c>
      <c r="G14" s="20"/>
      <c r="H14" s="88"/>
      <c r="I14" s="20"/>
      <c r="J14" s="389"/>
      <c r="K14" s="19"/>
      <c r="L14" s="6"/>
      <c r="M14" s="19"/>
      <c r="N14" s="35"/>
      <c r="O14" s="19"/>
      <c r="P14" s="35"/>
      <c r="Q14" s="19"/>
      <c r="R14" s="35"/>
      <c r="S14" s="19"/>
      <c r="T14" s="35"/>
      <c r="U14" s="19"/>
    </row>
    <row r="15" spans="1:21" s="4" customFormat="1" ht="15">
      <c r="A15" s="13"/>
      <c r="B15" s="339" t="str">
        <f>LEFT(B14,SEARCH(",",B14))&amp;" value"</f>
        <v>Molybdenum (2613), value</v>
      </c>
      <c r="D15" s="337">
        <v>111413000</v>
      </c>
      <c r="F15" s="338" t="s">
        <v>295</v>
      </c>
      <c r="G15" s="20"/>
      <c r="H15" s="88"/>
      <c r="I15" s="20"/>
      <c r="J15" s="389"/>
      <c r="K15" s="19"/>
      <c r="L15" s="6"/>
      <c r="M15" s="19"/>
      <c r="N15" s="35"/>
      <c r="O15" s="19"/>
      <c r="P15" s="35"/>
      <c r="Q15" s="19"/>
      <c r="R15" s="35"/>
      <c r="S15" s="19"/>
      <c r="T15" s="35"/>
      <c r="U15" s="19"/>
    </row>
    <row r="16" spans="1:21" s="4" customFormat="1" ht="30">
      <c r="A16" s="13"/>
      <c r="B16" s="336" t="s">
        <v>296</v>
      </c>
      <c r="D16" s="337">
        <v>2613</v>
      </c>
      <c r="F16" s="338" t="s">
        <v>283</v>
      </c>
      <c r="G16" s="234"/>
      <c r="H16" s="88"/>
      <c r="I16" s="234"/>
      <c r="J16" s="389"/>
      <c r="K16" s="234"/>
      <c r="L16" s="6"/>
      <c r="M16" s="234"/>
      <c r="N16" s="35"/>
      <c r="O16" s="234"/>
      <c r="P16" s="35"/>
      <c r="Q16" s="234"/>
      <c r="R16" s="35"/>
      <c r="S16" s="234"/>
      <c r="T16" s="35"/>
      <c r="U16" s="234"/>
    </row>
    <row r="17" spans="1:21" s="4" customFormat="1">
      <c r="A17" s="13"/>
      <c r="B17" s="339" t="str">
        <f>LEFT(B16,SEARCH(",",B16))&amp;" value"</f>
        <v>Ferro, value</v>
      </c>
      <c r="D17" s="337">
        <v>180400000</v>
      </c>
      <c r="F17" s="338" t="s">
        <v>295</v>
      </c>
      <c r="G17" s="234"/>
      <c r="H17" s="88"/>
      <c r="I17" s="234"/>
      <c r="J17" s="389"/>
      <c r="K17" s="234"/>
      <c r="L17" s="6"/>
      <c r="M17" s="234"/>
      <c r="N17" s="35"/>
      <c r="O17" s="234"/>
      <c r="P17" s="35"/>
      <c r="Q17" s="234"/>
      <c r="R17" s="35"/>
      <c r="S17" s="234"/>
      <c r="T17" s="35"/>
      <c r="U17" s="234"/>
    </row>
    <row r="18" spans="1:21" s="4" customFormat="1">
      <c r="A18" s="13"/>
      <c r="B18" s="336" t="s">
        <v>285</v>
      </c>
      <c r="D18" s="337">
        <v>11998</v>
      </c>
      <c r="F18" s="338" t="s">
        <v>283</v>
      </c>
      <c r="G18" s="234"/>
      <c r="H18" s="88"/>
      <c r="I18" s="234"/>
      <c r="J18" s="389"/>
      <c r="K18" s="234"/>
      <c r="L18" s="6"/>
      <c r="M18" s="234"/>
      <c r="N18" s="35"/>
      <c r="O18" s="234"/>
      <c r="P18" s="35"/>
      <c r="Q18" s="234"/>
      <c r="R18" s="35"/>
      <c r="S18" s="234"/>
      <c r="T18" s="35"/>
      <c r="U18" s="234"/>
    </row>
    <row r="19" spans="1:21" s="4" customFormat="1">
      <c r="A19" s="13"/>
      <c r="B19" s="339" t="str">
        <f>LEFT(B18,SEARCH(",",B18))&amp;" value"</f>
        <v>Zinc (2608), value</v>
      </c>
      <c r="D19" s="337">
        <v>16265000</v>
      </c>
      <c r="F19" s="338" t="s">
        <v>295</v>
      </c>
      <c r="G19" s="234"/>
      <c r="H19" s="88"/>
      <c r="I19" s="234"/>
      <c r="J19" s="389"/>
      <c r="K19" s="234"/>
      <c r="L19" s="6"/>
      <c r="M19" s="234"/>
      <c r="N19" s="35"/>
      <c r="O19" s="234"/>
      <c r="P19" s="35"/>
      <c r="Q19" s="234"/>
      <c r="R19" s="35"/>
      <c r="S19" s="234"/>
      <c r="T19" s="35"/>
      <c r="U19" s="234"/>
    </row>
    <row r="20" spans="1:21" s="4" customFormat="1">
      <c r="A20" s="13"/>
      <c r="B20" s="336" t="s">
        <v>297</v>
      </c>
      <c r="D20" s="337">
        <v>2257.42</v>
      </c>
      <c r="F20" s="338" t="s">
        <v>283</v>
      </c>
      <c r="G20" s="234"/>
      <c r="H20" s="88"/>
      <c r="I20" s="234"/>
      <c r="J20" s="389"/>
      <c r="K20" s="234"/>
      <c r="L20" s="6"/>
      <c r="M20" s="234"/>
      <c r="N20" s="35"/>
      <c r="O20" s="234"/>
      <c r="P20" s="35"/>
      <c r="Q20" s="234"/>
      <c r="R20" s="35"/>
      <c r="S20" s="234"/>
      <c r="T20" s="35"/>
      <c r="U20" s="234"/>
    </row>
    <row r="21" spans="1:21" s="4" customFormat="1">
      <c r="A21" s="13"/>
      <c r="B21" s="339" t="str">
        <f>LEFT(B20,SEARCH(",",B20))&amp;" value"</f>
        <v>Gold (7108), value</v>
      </c>
      <c r="D21" s="337">
        <v>121606000</v>
      </c>
      <c r="F21" s="341" t="s">
        <v>295</v>
      </c>
      <c r="G21" s="234"/>
      <c r="H21" s="88"/>
      <c r="I21" s="234"/>
      <c r="J21" s="389"/>
      <c r="K21" s="234"/>
      <c r="L21" s="6"/>
      <c r="M21" s="234"/>
      <c r="N21" s="35"/>
      <c r="O21" s="234"/>
      <c r="P21" s="35"/>
      <c r="Q21" s="234"/>
      <c r="R21" s="35"/>
      <c r="S21" s="234"/>
      <c r="T21" s="35"/>
      <c r="U21" s="234"/>
    </row>
  </sheetData>
  <mergeCells count="1">
    <mergeCell ref="J10:J21"/>
  </mergeCells>
  <dataValidations count="5">
    <dataValidation type="list" showInputMessage="1" showErrorMessage="1" promptTitle="Reporting type" prompt="Please indicate which type of reporting, between:_x000a__x000a_Systematic disclosure_x000a_EITI reporting_x000a_Not available_x000a_Not applicable" sqref="D10" xr:uid="{25F7C0FE-1683-4B4D-9AC3-A246FA106EA9}">
      <formula1>Reporting_options_list</formula1>
    </dataValidation>
    <dataValidation type="whole" showInputMessage="1" showErrorMessage="1" sqref="B15 B17 B21 B13 B19 C12:C21 E12:E21" xr:uid="{52371FF1-544C-A247-ADB8-1C1774AE38C9}">
      <formula1>999999</formula1>
      <formula2>99999999</formula2>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6 B14 B12 B18 B20" xr:uid="{7180278A-C54F-7441-9B13-082D1FAA7EC0}">
      <formula1>Commodities_list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12 F16 F18 F20 F14" xr:uid="{771E593B-B56D-364E-A7DE-5CBB308EBE06}">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2:D21" xr:uid="{52F3B33F-A70B-984B-8E56-278A6CD9AFC3}">
      <formula1>0</formula1>
    </dataValidation>
  </dataValidations>
  <hyperlinks>
    <hyperlink ref="B9" r:id="rId1" xr:uid="{BC2E38CF-48FB-984E-80B9-2EB75B76021D}"/>
    <hyperlink ref="F11" r:id="rId2" xr:uid="{F5C658FA-CA2E-B540-8668-A7ECF2635821}"/>
  </hyperlinks>
  <pageMargins left="0.7" right="0.7" top="0.75" bottom="0.75" header="0.3" footer="0.3"/>
  <pageSetup paperSize="8" orientation="landscape" horizontalDpi="1200" verticalDpi="1200" r:id="rId3"/>
  <extLst>
    <ext xmlns:x14="http://schemas.microsoft.com/office/spreadsheetml/2009/9/main" uri="{CCE6A557-97BC-4b89-ADB6-D9C93CAAB3DF}">
      <x14:dataValidations xmlns:xm="http://schemas.microsoft.com/office/excel/2006/main" count="1">
        <x14:dataValidation type="list" operator="equal" showInputMessage="1" showErrorMessage="1" errorTitle="Invalid entry" error="Invalid entry" promptTitle="Please input unit" prompt="Please input currency according to 3-letter ISO currency code." xr:uid="{6AA07A02-47A4-C64F-B44D-BE3EC09A7852}">
          <x14:formula1>
            <xm:f>'https://extractives.sharepoint.com/Users/lusinetovmasyan/Desktop/Users/lianaavagyan/Library/Containers/com.microsoft.Excel/Data/Documents/C:/Users/lilit.arabajyan/Documents/CLIENTS/EITI/2019/EITI Report/For Int Secretariat/[2019_Armenia Summary data_GV.xlsx]Lists'!#REF!</xm:f>
          </x14:formula1>
          <xm:sqref>F17 F19 F21 F13 F15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AD01-BC72-854E-9D3E-0F8424E2DC8E}">
  <sheetPr codeName="Sheet12"/>
  <dimension ref="A1:U23"/>
  <sheetViews>
    <sheetView topLeftCell="A16" zoomScale="75" zoomScaleNormal="42" zoomScalePageLayoutView="115" workbookViewId="0">
      <selection activeCell="J7" sqref="J7:J19"/>
    </sheetView>
  </sheetViews>
  <sheetFormatPr defaultColWidth="10.5" defaultRowHeight="15.95"/>
  <cols>
    <col min="1" max="1" width="15.5" style="234" customWidth="1"/>
    <col min="2" max="2" width="71.5" style="234" customWidth="1"/>
    <col min="3" max="3" width="3" style="234" customWidth="1"/>
    <col min="4" max="4" width="23" style="234" customWidth="1"/>
    <col min="5" max="5" width="3" style="234" customWidth="1"/>
    <col min="6" max="6" width="26" style="234" customWidth="1"/>
    <col min="7" max="7" width="3" style="234" customWidth="1"/>
    <col min="8" max="8" width="26"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298</v>
      </c>
    </row>
    <row r="3" spans="1:21" s="39" customFormat="1" ht="60">
      <c r="A3" s="269" t="s">
        <v>299</v>
      </c>
      <c r="B3" s="56" t="s">
        <v>300</v>
      </c>
      <c r="D3" s="9" t="s">
        <v>174</v>
      </c>
      <c r="F3" s="57"/>
      <c r="H3" s="57"/>
      <c r="J3" s="48"/>
      <c r="L3" s="48"/>
      <c r="N3" s="38"/>
      <c r="P3" s="38"/>
      <c r="R3" s="38"/>
      <c r="T3" s="38"/>
    </row>
    <row r="4" spans="1:21" s="37" customFormat="1" ht="18">
      <c r="A4" s="55"/>
      <c r="B4" s="46"/>
      <c r="D4" s="46"/>
      <c r="F4" s="46"/>
      <c r="H4" s="46"/>
      <c r="J4" s="47"/>
      <c r="L4" s="39"/>
      <c r="N4" s="47"/>
    </row>
    <row r="5" spans="1:21" s="52" customFormat="1" ht="74.25" customHeight="1">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row>
    <row r="6" spans="1:21" s="37" customFormat="1" ht="18">
      <c r="A6" s="55"/>
      <c r="B6" s="46"/>
      <c r="D6" s="46"/>
      <c r="F6" s="46"/>
      <c r="H6" s="46"/>
      <c r="J6" s="47"/>
      <c r="N6" s="47"/>
      <c r="P6" s="47"/>
      <c r="R6" s="47"/>
      <c r="T6" s="47"/>
    </row>
    <row r="7" spans="1:21" s="8" customFormat="1" ht="191.1" customHeight="1">
      <c r="A7" s="13"/>
      <c r="B7" s="22" t="s">
        <v>301</v>
      </c>
      <c r="D7" s="9" t="s">
        <v>160</v>
      </c>
      <c r="F7" s="88" t="s">
        <v>302</v>
      </c>
      <c r="G7" s="37"/>
      <c r="H7" s="88" t="s">
        <v>303</v>
      </c>
      <c r="I7" s="37"/>
      <c r="J7" s="370"/>
      <c r="K7" s="37"/>
      <c r="L7" s="48"/>
      <c r="M7" s="37"/>
      <c r="N7" s="38"/>
      <c r="O7" s="39"/>
      <c r="P7" s="38"/>
      <c r="Q7" s="39"/>
      <c r="R7" s="38"/>
      <c r="S7" s="39"/>
      <c r="T7" s="38"/>
      <c r="U7" s="37"/>
    </row>
    <row r="8" spans="1:21" s="8" customFormat="1" ht="150">
      <c r="A8" s="13"/>
      <c r="B8" s="53" t="s">
        <v>304</v>
      </c>
      <c r="D8" s="9" t="s">
        <v>58</v>
      </c>
      <c r="F8" s="317"/>
      <c r="G8" s="39"/>
      <c r="H8" s="88" t="s">
        <v>303</v>
      </c>
      <c r="I8" s="39"/>
      <c r="J8" s="371"/>
      <c r="K8" s="39"/>
      <c r="L8" s="48"/>
      <c r="M8" s="39"/>
      <c r="N8" s="38"/>
      <c r="O8" s="39"/>
      <c r="P8" s="38"/>
      <c r="Q8" s="39"/>
      <c r="R8" s="38"/>
      <c r="S8" s="39"/>
      <c r="T8" s="38"/>
      <c r="U8" s="39"/>
    </row>
    <row r="9" spans="1:21" s="8" customFormat="1" ht="150">
      <c r="A9" s="13"/>
      <c r="B9" s="53" t="s">
        <v>305</v>
      </c>
      <c r="D9" s="9" t="s">
        <v>58</v>
      </c>
      <c r="F9" s="88"/>
      <c r="G9" s="39"/>
      <c r="H9" s="88" t="s">
        <v>303</v>
      </c>
      <c r="I9" s="39"/>
      <c r="J9" s="371"/>
      <c r="K9" s="39"/>
      <c r="L9" s="48"/>
      <c r="M9" s="39"/>
      <c r="N9" s="38"/>
      <c r="O9" s="39"/>
      <c r="P9" s="38"/>
      <c r="Q9" s="39"/>
      <c r="R9" s="38"/>
      <c r="S9" s="39"/>
      <c r="T9" s="38"/>
      <c r="U9" s="39"/>
    </row>
    <row r="10" spans="1:21" s="8" customFormat="1" ht="150">
      <c r="A10" s="13"/>
      <c r="B10" s="53" t="s">
        <v>306</v>
      </c>
      <c r="D10" s="9" t="s">
        <v>58</v>
      </c>
      <c r="F10" s="88" t="s">
        <v>307</v>
      </c>
      <c r="G10" s="39"/>
      <c r="H10" s="88" t="s">
        <v>303</v>
      </c>
      <c r="I10" s="39"/>
      <c r="J10" s="371"/>
      <c r="K10" s="39"/>
      <c r="L10" s="48"/>
      <c r="M10" s="39"/>
      <c r="N10" s="38"/>
      <c r="O10" s="39"/>
      <c r="P10" s="38"/>
      <c r="Q10" s="39"/>
      <c r="R10" s="38"/>
      <c r="S10" s="39"/>
      <c r="T10" s="38"/>
      <c r="U10" s="39"/>
    </row>
    <row r="11" spans="1:21" s="8" customFormat="1" ht="150">
      <c r="A11" s="13"/>
      <c r="B11" s="53" t="s">
        <v>308</v>
      </c>
      <c r="D11" s="9" t="s">
        <v>160</v>
      </c>
      <c r="F11" s="88" t="s">
        <v>307</v>
      </c>
      <c r="G11" s="39"/>
      <c r="H11" s="88" t="s">
        <v>303</v>
      </c>
      <c r="I11" s="39"/>
      <c r="J11" s="371"/>
      <c r="K11" s="39"/>
      <c r="L11" s="48"/>
      <c r="M11" s="39"/>
      <c r="N11" s="38"/>
      <c r="O11" s="39"/>
      <c r="P11" s="38"/>
      <c r="Q11" s="39"/>
      <c r="R11" s="38"/>
      <c r="S11" s="39"/>
      <c r="T11" s="38"/>
      <c r="U11" s="39"/>
    </row>
    <row r="12" spans="1:21" s="8" customFormat="1" ht="195">
      <c r="A12" s="13"/>
      <c r="B12" s="53" t="s">
        <v>309</v>
      </c>
      <c r="D12" s="9" t="s">
        <v>58</v>
      </c>
      <c r="F12" s="312" t="s">
        <v>310</v>
      </c>
      <c r="G12" s="39"/>
      <c r="H12" s="88" t="s">
        <v>311</v>
      </c>
      <c r="I12" s="39"/>
      <c r="J12" s="371"/>
      <c r="K12" s="39"/>
      <c r="L12" s="48"/>
      <c r="M12" s="39"/>
      <c r="N12" s="38"/>
      <c r="O12" s="39"/>
      <c r="P12" s="38"/>
      <c r="Q12" s="39"/>
      <c r="R12" s="38"/>
      <c r="S12" s="39"/>
      <c r="T12" s="38"/>
      <c r="U12" s="39"/>
    </row>
    <row r="13" spans="1:21" s="8" customFormat="1" ht="150">
      <c r="A13" s="13"/>
      <c r="B13" s="53" t="s">
        <v>312</v>
      </c>
      <c r="D13" s="9" t="s">
        <v>58</v>
      </c>
      <c r="F13" s="88" t="s">
        <v>302</v>
      </c>
      <c r="G13" s="39"/>
      <c r="H13" s="88" t="s">
        <v>303</v>
      </c>
      <c r="I13" s="39"/>
      <c r="J13" s="371"/>
      <c r="K13" s="39"/>
      <c r="L13" s="48"/>
      <c r="M13" s="39"/>
      <c r="N13" s="38"/>
      <c r="O13" s="39"/>
      <c r="P13" s="38"/>
      <c r="Q13" s="39"/>
      <c r="R13" s="38"/>
      <c r="S13" s="39"/>
      <c r="T13" s="38"/>
      <c r="U13" s="39"/>
    </row>
    <row r="14" spans="1:21" s="8" customFormat="1" ht="150">
      <c r="A14" s="13"/>
      <c r="B14" s="53" t="s">
        <v>313</v>
      </c>
      <c r="D14" s="9" t="s">
        <v>58</v>
      </c>
      <c r="F14" s="312" t="s">
        <v>310</v>
      </c>
      <c r="G14" s="39"/>
      <c r="H14" s="88" t="s">
        <v>303</v>
      </c>
      <c r="I14" s="39"/>
      <c r="J14" s="371"/>
      <c r="K14" s="39"/>
      <c r="L14" s="48"/>
      <c r="M14" s="39"/>
      <c r="N14" s="38"/>
      <c r="O14" s="39"/>
      <c r="P14" s="38"/>
      <c r="Q14" s="39"/>
      <c r="R14" s="38"/>
      <c r="S14" s="39"/>
      <c r="T14" s="38"/>
      <c r="U14" s="39"/>
    </row>
    <row r="15" spans="1:21" s="8" customFormat="1" ht="150">
      <c r="A15" s="13"/>
      <c r="B15" s="53" t="s">
        <v>314</v>
      </c>
      <c r="D15" s="9" t="s">
        <v>58</v>
      </c>
      <c r="F15" s="88" t="s">
        <v>315</v>
      </c>
      <c r="G15" s="39"/>
      <c r="H15" s="88" t="s">
        <v>303</v>
      </c>
      <c r="I15" s="39"/>
      <c r="J15" s="371"/>
      <c r="K15" s="39"/>
      <c r="L15" s="48"/>
      <c r="M15" s="39"/>
      <c r="N15" s="38"/>
      <c r="O15" s="39"/>
      <c r="P15" s="38"/>
      <c r="Q15" s="39"/>
      <c r="R15" s="38"/>
      <c r="S15" s="39"/>
      <c r="T15" s="38"/>
      <c r="U15" s="39"/>
    </row>
    <row r="16" spans="1:21" s="8" customFormat="1" ht="150">
      <c r="A16" s="13"/>
      <c r="B16" s="53" t="s">
        <v>316</v>
      </c>
      <c r="D16" s="9" t="s">
        <v>58</v>
      </c>
      <c r="F16" s="88" t="s">
        <v>317</v>
      </c>
      <c r="G16" s="39"/>
      <c r="H16" s="88" t="s">
        <v>303</v>
      </c>
      <c r="I16" s="39"/>
      <c r="J16" s="371"/>
      <c r="K16" s="39"/>
      <c r="L16" s="48"/>
      <c r="M16" s="39"/>
      <c r="N16" s="38"/>
      <c r="O16" s="39"/>
      <c r="P16" s="38"/>
      <c r="Q16" s="39"/>
      <c r="R16" s="38"/>
      <c r="S16" s="39"/>
      <c r="T16" s="38"/>
      <c r="U16" s="39"/>
    </row>
    <row r="17" spans="1:21" s="8" customFormat="1" ht="150">
      <c r="A17" s="13"/>
      <c r="B17" s="53" t="s">
        <v>318</v>
      </c>
      <c r="D17" s="9" t="s">
        <v>196</v>
      </c>
      <c r="F17" s="88"/>
      <c r="G17" s="39"/>
      <c r="H17" s="88" t="s">
        <v>303</v>
      </c>
      <c r="I17" s="39"/>
      <c r="J17" s="371"/>
      <c r="K17" s="39"/>
      <c r="L17" s="48"/>
      <c r="M17" s="39"/>
      <c r="N17" s="38"/>
      <c r="O17" s="39"/>
      <c r="P17" s="38"/>
      <c r="Q17" s="39"/>
      <c r="R17" s="38"/>
      <c r="S17" s="39"/>
      <c r="T17" s="38"/>
      <c r="U17" s="39"/>
    </row>
    <row r="18" spans="1:21" s="8" customFormat="1" ht="180">
      <c r="A18" s="13"/>
      <c r="B18" s="53" t="s">
        <v>319</v>
      </c>
      <c r="D18" s="318">
        <f>(70970310/148233325)</f>
        <v>0.47877432419464383</v>
      </c>
      <c r="F18" s="88"/>
      <c r="G18" s="39"/>
      <c r="H18" s="88" t="s">
        <v>320</v>
      </c>
      <c r="I18" s="39"/>
      <c r="J18" s="371"/>
      <c r="K18" s="39"/>
      <c r="L18" s="48"/>
      <c r="M18" s="39"/>
      <c r="N18" s="38"/>
      <c r="O18" s="39"/>
      <c r="P18" s="38"/>
      <c r="Q18" s="39"/>
      <c r="R18" s="38"/>
      <c r="S18" s="39"/>
      <c r="T18" s="38"/>
      <c r="U18" s="37"/>
    </row>
    <row r="19" spans="1:21" s="8" customFormat="1" ht="150">
      <c r="A19" s="13"/>
      <c r="B19" s="53" t="s">
        <v>321</v>
      </c>
      <c r="D19" s="9" t="s">
        <v>160</v>
      </c>
      <c r="F19" s="88"/>
      <c r="G19" s="39"/>
      <c r="H19" s="88" t="s">
        <v>303</v>
      </c>
      <c r="I19" s="39"/>
      <c r="J19" s="372"/>
      <c r="K19" s="39"/>
      <c r="L19" s="48"/>
      <c r="M19" s="39"/>
      <c r="N19" s="38"/>
      <c r="O19" s="39"/>
      <c r="P19" s="38"/>
      <c r="Q19" s="39"/>
      <c r="R19" s="38"/>
      <c r="S19" s="39"/>
      <c r="T19" s="38"/>
      <c r="U19" s="39"/>
    </row>
    <row r="20" spans="1:21" s="236" customFormat="1">
      <c r="A20" s="235"/>
      <c r="L20" s="237"/>
    </row>
    <row r="21" spans="1:21">
      <c r="L21" s="237"/>
    </row>
    <row r="22" spans="1:21">
      <c r="L22" s="237"/>
    </row>
    <row r="23" spans="1:21">
      <c r="L23" s="236"/>
    </row>
  </sheetData>
  <mergeCells count="1">
    <mergeCell ref="J7:J19"/>
  </mergeCells>
  <hyperlinks>
    <hyperlink ref="F12" r:id="rId1" xr:uid="{C1E77FC4-EBEC-494A-A11F-8BF427B30653}"/>
    <hyperlink ref="F14" r:id="rId2" xr:uid="{A9BC0421-CD0F-A847-A305-BD123E703A18}"/>
  </hyperlinks>
  <pageMargins left="0.7" right="0.7" top="0.75" bottom="0.75" header="0.3" footer="0.3"/>
  <pageSetup paperSize="8" orientation="landscape" horizontalDpi="1200" verticalDpi="1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7114-B2AA-E14F-8E0A-D47AA383A57E}">
  <sheetPr codeName="Sheet13"/>
  <dimension ref="A1:N121"/>
  <sheetViews>
    <sheetView showGridLines="0" topLeftCell="C11" zoomScale="75" zoomScaleNormal="43" workbookViewId="0">
      <selection activeCell="I21" sqref="I21"/>
    </sheetView>
  </sheetViews>
  <sheetFormatPr defaultColWidth="4" defaultRowHeight="24" customHeight="1"/>
  <cols>
    <col min="1" max="1" width="4" style="4"/>
    <col min="2" max="2" width="48.5" style="4" customWidth="1"/>
    <col min="3" max="3" width="44.5" style="4" customWidth="1"/>
    <col min="4" max="4" width="38.875" style="4" customWidth="1"/>
    <col min="5" max="5" width="23" style="4" customWidth="1"/>
    <col min="6" max="10" width="26.5" style="4" customWidth="1"/>
    <col min="11" max="11" width="4" style="4" customWidth="1"/>
    <col min="12" max="33" width="4" style="4"/>
    <col min="34" max="34" width="12" style="4" bestFit="1" customWidth="1"/>
    <col min="35" max="16384" width="4" style="4"/>
  </cols>
  <sheetData>
    <row r="1" spans="1:14" ht="14.1"/>
    <row r="2" spans="1:14" s="259" customFormat="1" ht="14.1">
      <c r="A2" s="4"/>
      <c r="B2" s="395" t="s">
        <v>322</v>
      </c>
      <c r="C2" s="395"/>
      <c r="D2" s="395"/>
      <c r="E2" s="395"/>
      <c r="F2" s="395"/>
      <c r="G2" s="395"/>
      <c r="H2" s="395"/>
      <c r="I2" s="395"/>
      <c r="J2" s="395"/>
    </row>
    <row r="3" spans="1:14" ht="23.1">
      <c r="B3" s="356" t="s">
        <v>34</v>
      </c>
      <c r="C3" s="356"/>
      <c r="D3" s="356"/>
      <c r="E3" s="356"/>
      <c r="F3" s="356"/>
      <c r="G3" s="356"/>
      <c r="H3" s="356"/>
      <c r="I3" s="356"/>
      <c r="J3" s="356"/>
    </row>
    <row r="4" spans="1:14" ht="14.1">
      <c r="B4" s="358" t="s">
        <v>323</v>
      </c>
      <c r="C4" s="358"/>
      <c r="D4" s="358"/>
      <c r="E4" s="358"/>
      <c r="F4" s="358"/>
      <c r="G4" s="358"/>
      <c r="H4" s="358"/>
      <c r="I4" s="358"/>
      <c r="J4" s="358"/>
    </row>
    <row r="5" spans="1:14" ht="14.1">
      <c r="B5" s="358" t="s">
        <v>324</v>
      </c>
      <c r="C5" s="358"/>
      <c r="D5" s="358"/>
      <c r="E5" s="358"/>
      <c r="F5" s="358"/>
      <c r="G5" s="358"/>
      <c r="H5" s="358"/>
      <c r="I5" s="358"/>
      <c r="J5" s="358"/>
    </row>
    <row r="6" spans="1:14" ht="14.1">
      <c r="B6" s="358" t="s">
        <v>325</v>
      </c>
      <c r="C6" s="358"/>
      <c r="D6" s="358"/>
      <c r="E6" s="358"/>
      <c r="F6" s="358"/>
      <c r="G6" s="358"/>
      <c r="H6" s="358"/>
      <c r="I6" s="358"/>
      <c r="J6" s="358"/>
    </row>
    <row r="7" spans="1:14" ht="15.75" customHeight="1">
      <c r="B7" s="358" t="s">
        <v>326</v>
      </c>
      <c r="C7" s="358"/>
      <c r="D7" s="358"/>
      <c r="E7" s="358"/>
      <c r="F7" s="358"/>
      <c r="G7" s="358"/>
      <c r="H7" s="358"/>
      <c r="I7" s="358"/>
      <c r="J7" s="358"/>
    </row>
    <row r="8" spans="1:14" ht="14.1">
      <c r="B8" s="442" t="s">
        <v>38</v>
      </c>
      <c r="C8" s="442"/>
      <c r="D8" s="442"/>
      <c r="E8" s="442"/>
      <c r="F8" s="442"/>
      <c r="G8" s="442"/>
      <c r="H8" s="442"/>
      <c r="I8" s="442"/>
      <c r="J8" s="442"/>
    </row>
    <row r="9" spans="1:14" ht="14.1"/>
    <row r="10" spans="1:14" ht="23.1">
      <c r="B10" s="396" t="s">
        <v>327</v>
      </c>
      <c r="C10" s="396"/>
      <c r="D10" s="396"/>
      <c r="E10" s="396"/>
      <c r="F10" s="396"/>
      <c r="G10" s="396"/>
      <c r="H10" s="396"/>
      <c r="I10" s="396"/>
      <c r="J10" s="396"/>
    </row>
    <row r="11" spans="1:14" s="90" customFormat="1" ht="25.5" customHeight="1">
      <c r="B11" s="397" t="s">
        <v>328</v>
      </c>
      <c r="C11" s="397"/>
      <c r="D11" s="397"/>
      <c r="E11" s="397"/>
      <c r="F11" s="397"/>
      <c r="G11" s="397"/>
      <c r="H11" s="397"/>
      <c r="I11" s="397"/>
      <c r="J11" s="397"/>
    </row>
    <row r="12" spans="1:14" s="91" customFormat="1" ht="14.1">
      <c r="B12" s="398"/>
      <c r="C12" s="398"/>
      <c r="D12" s="398"/>
      <c r="E12" s="398"/>
      <c r="F12" s="398"/>
      <c r="G12" s="398"/>
      <c r="H12" s="398"/>
      <c r="I12" s="398"/>
      <c r="J12" s="398"/>
    </row>
    <row r="13" spans="1:14" s="91" customFormat="1" ht="18">
      <c r="B13" s="394" t="s">
        <v>329</v>
      </c>
      <c r="C13" s="394"/>
      <c r="D13" s="394"/>
      <c r="E13" s="394"/>
      <c r="F13" s="394"/>
      <c r="G13" s="394"/>
      <c r="H13" s="394"/>
      <c r="I13" s="394"/>
      <c r="J13" s="394"/>
    </row>
    <row r="14" spans="1:14" s="91" customFormat="1" ht="14.1">
      <c r="B14" s="92" t="s">
        <v>330</v>
      </c>
      <c r="C14" s="92" t="s">
        <v>331</v>
      </c>
      <c r="D14" s="4" t="s">
        <v>332</v>
      </c>
      <c r="E14" s="258" t="s">
        <v>333</v>
      </c>
      <c r="F14" s="258" t="s">
        <v>334</v>
      </c>
      <c r="G14" s="4" t="s">
        <v>335</v>
      </c>
      <c r="H14" s="93"/>
      <c r="I14" s="94"/>
    </row>
    <row r="15" spans="1:14" s="91" customFormat="1" ht="14.1">
      <c r="B15" s="91" t="s">
        <v>336</v>
      </c>
      <c r="C15" s="4" t="s">
        <v>337</v>
      </c>
      <c r="D15" s="4" t="s">
        <v>338</v>
      </c>
      <c r="E15" s="4" t="s">
        <v>58</v>
      </c>
      <c r="F15" s="4" t="s">
        <v>58</v>
      </c>
      <c r="G15" s="95" t="e">
        <f>SUMIF([4]!Government_revenues_table[Government entity],[4]!Government_agencies[[#This Row],[Full name of agency]],[4]!Government_revenues_table[Revenue value])</f>
        <v>#REF!</v>
      </c>
      <c r="H15" s="94"/>
      <c r="I15" s="4"/>
      <c r="L15" s="93"/>
      <c r="M15" s="93"/>
      <c r="N15" s="93"/>
    </row>
    <row r="16" spans="1:14" s="91" customFormat="1" ht="14.1">
      <c r="B16" s="91" t="s">
        <v>339</v>
      </c>
      <c r="C16" s="4" t="s">
        <v>337</v>
      </c>
      <c r="D16" s="4" t="s">
        <v>338</v>
      </c>
      <c r="E16" s="4" t="s">
        <v>58</v>
      </c>
      <c r="F16" s="4" t="s">
        <v>58</v>
      </c>
      <c r="G16" s="95" t="e">
        <f>SUMIF([4]!Government_revenues_table[Government entity],[4]!Government_agencies[[#This Row],[Full name of agency]],[4]!Government_revenues_table[Revenue value])</f>
        <v>#REF!</v>
      </c>
      <c r="H16" s="94"/>
      <c r="I16" s="4"/>
      <c r="L16" s="94"/>
      <c r="M16" s="94"/>
      <c r="N16" s="94"/>
    </row>
    <row r="17" spans="2:14" s="91" customFormat="1" ht="14.1">
      <c r="B17" s="91" t="s">
        <v>340</v>
      </c>
      <c r="C17" s="4" t="s">
        <v>337</v>
      </c>
      <c r="D17" s="4" t="s">
        <v>338</v>
      </c>
      <c r="E17" s="4" t="s">
        <v>58</v>
      </c>
      <c r="F17" s="4" t="s">
        <v>58</v>
      </c>
      <c r="G17" s="95" t="e">
        <f>SUMIF([4]!Government_revenues_table[Government entity],[4]!Government_agencies[[#This Row],[Full name of agency]],[4]!Government_revenues_table[Revenue value])</f>
        <v>#REF!</v>
      </c>
      <c r="L17" s="94"/>
      <c r="M17" s="94"/>
      <c r="N17" s="94"/>
    </row>
    <row r="18" spans="2:14" s="91" customFormat="1" ht="14.1">
      <c r="C18" s="4"/>
      <c r="D18" s="96"/>
    </row>
    <row r="19" spans="2:14" s="91" customFormat="1" ht="18">
      <c r="B19" s="394" t="s">
        <v>341</v>
      </c>
      <c r="C19" s="394"/>
      <c r="D19" s="394"/>
      <c r="E19" s="394"/>
      <c r="F19" s="394"/>
      <c r="G19" s="394"/>
      <c r="H19" s="394"/>
      <c r="I19" s="394"/>
      <c r="J19" s="394"/>
    </row>
    <row r="20" spans="2:14" s="91" customFormat="1" ht="14.1">
      <c r="B20" s="400" t="s">
        <v>342</v>
      </c>
      <c r="C20" s="401"/>
      <c r="D20" s="402"/>
      <c r="E20" s="93"/>
    </row>
    <row r="21" spans="2:14" s="91" customFormat="1" ht="14.1">
      <c r="B21" s="97" t="s">
        <v>343</v>
      </c>
      <c r="C21" s="98" t="s">
        <v>344</v>
      </c>
      <c r="D21" s="99" t="s">
        <v>345</v>
      </c>
    </row>
    <row r="22" spans="2:14" s="91" customFormat="1" ht="14.1"/>
    <row r="23" spans="2:14" s="91" customFormat="1" ht="14.1">
      <c r="B23" s="92" t="s">
        <v>346</v>
      </c>
      <c r="C23" s="92" t="s">
        <v>347</v>
      </c>
      <c r="D23" s="4" t="s">
        <v>348</v>
      </c>
      <c r="E23" s="4" t="s">
        <v>349</v>
      </c>
      <c r="F23" s="4" t="s">
        <v>350</v>
      </c>
      <c r="G23" s="4" t="s">
        <v>351</v>
      </c>
      <c r="H23" s="4" t="s">
        <v>352</v>
      </c>
      <c r="I23" s="4" t="s">
        <v>333</v>
      </c>
      <c r="J23" s="4" t="s">
        <v>334</v>
      </c>
      <c r="K23" s="4" t="s">
        <v>353</v>
      </c>
    </row>
    <row r="24" spans="2:14" s="91" customFormat="1" ht="15">
      <c r="B24" s="4" t="s">
        <v>354</v>
      </c>
      <c r="C24" s="4" t="s">
        <v>355</v>
      </c>
      <c r="D24" s="4">
        <v>9700039</v>
      </c>
      <c r="E24" s="4" t="s">
        <v>356</v>
      </c>
      <c r="F24" s="319" t="s">
        <v>357</v>
      </c>
      <c r="G24" s="320" t="s">
        <v>358</v>
      </c>
      <c r="H24" s="320" t="s">
        <v>359</v>
      </c>
      <c r="I24" s="96">
        <v>4731047632</v>
      </c>
      <c r="J24" s="4" t="s">
        <v>58</v>
      </c>
      <c r="K24" s="96"/>
    </row>
    <row r="25" spans="2:14" s="91" customFormat="1" ht="30">
      <c r="B25" s="4" t="s">
        <v>360</v>
      </c>
      <c r="C25" s="4" t="s">
        <v>355</v>
      </c>
      <c r="D25" s="4">
        <v>6602309</v>
      </c>
      <c r="E25" s="4" t="s">
        <v>356</v>
      </c>
      <c r="F25" s="321" t="s">
        <v>361</v>
      </c>
      <c r="G25" s="100" t="s">
        <v>358</v>
      </c>
      <c r="H25" s="322" t="s">
        <v>362</v>
      </c>
      <c r="I25" s="96">
        <v>865318852</v>
      </c>
      <c r="J25" s="4" t="s">
        <v>58</v>
      </c>
      <c r="K25" s="96">
        <f>SUMIF(Table10[Company],Companies[[#This Row],[Full company name]],Table10[Revenue value])</f>
        <v>865318852</v>
      </c>
    </row>
    <row r="26" spans="2:14" s="91" customFormat="1" ht="15">
      <c r="B26" s="4" t="s">
        <v>363</v>
      </c>
      <c r="C26" s="4" t="s">
        <v>355</v>
      </c>
      <c r="D26" s="4">
        <v>9416902</v>
      </c>
      <c r="E26" s="4" t="s">
        <v>356</v>
      </c>
      <c r="F26" s="321" t="s">
        <v>364</v>
      </c>
      <c r="G26" s="100" t="s">
        <v>358</v>
      </c>
      <c r="H26" s="320" t="s">
        <v>365</v>
      </c>
      <c r="I26" s="96">
        <v>3152126343</v>
      </c>
      <c r="J26" s="4" t="s">
        <v>58</v>
      </c>
      <c r="K26" s="96">
        <f>SUMIF(Table10[Company],Companies[[#This Row],[Full company name]],Table10[Revenue value])</f>
        <v>0</v>
      </c>
    </row>
    <row r="27" spans="2:14" s="91" customFormat="1" ht="15">
      <c r="B27" s="4" t="s">
        <v>366</v>
      </c>
      <c r="C27" s="4" t="s">
        <v>355</v>
      </c>
      <c r="D27" s="4">
        <v>1530525</v>
      </c>
      <c r="E27" s="4" t="s">
        <v>356</v>
      </c>
      <c r="F27" s="321" t="s">
        <v>367</v>
      </c>
      <c r="G27" s="100" t="s">
        <v>358</v>
      </c>
      <c r="H27" s="320" t="s">
        <v>368</v>
      </c>
      <c r="I27" s="96">
        <v>3978669344</v>
      </c>
      <c r="J27" s="4" t="s">
        <v>58</v>
      </c>
      <c r="K27" s="96">
        <f>SUMIF(Table10[Company],Companies[[#This Row],[Full company name]],Table10[Revenue value])</f>
        <v>0</v>
      </c>
    </row>
    <row r="28" spans="2:14" s="91" customFormat="1" ht="15">
      <c r="B28" s="4" t="s">
        <v>369</v>
      </c>
      <c r="C28" s="4" t="s">
        <v>355</v>
      </c>
      <c r="D28" s="4">
        <v>9412188</v>
      </c>
      <c r="E28" s="4" t="s">
        <v>356</v>
      </c>
      <c r="F28" s="321" t="s">
        <v>357</v>
      </c>
      <c r="G28" s="100" t="s">
        <v>358</v>
      </c>
      <c r="H28" s="322" t="s">
        <v>362</v>
      </c>
      <c r="I28" s="96">
        <v>183722274</v>
      </c>
      <c r="J28" s="4" t="s">
        <v>58</v>
      </c>
      <c r="K28" s="96">
        <f>SUMIF(Table10[Company],Companies[[#This Row],[Full company name]],Table10[Revenue value])</f>
        <v>183722274</v>
      </c>
    </row>
    <row r="29" spans="2:14" s="91" customFormat="1" ht="15">
      <c r="B29" s="4" t="s">
        <v>370</v>
      </c>
      <c r="C29" s="4" t="s">
        <v>355</v>
      </c>
      <c r="D29" s="4">
        <v>2710054</v>
      </c>
      <c r="E29" s="4" t="s">
        <v>356</v>
      </c>
      <c r="F29" s="321" t="s">
        <v>371</v>
      </c>
      <c r="G29" s="100" t="s">
        <v>358</v>
      </c>
      <c r="H29" s="322" t="s">
        <v>362</v>
      </c>
      <c r="I29" s="96">
        <v>2870627129</v>
      </c>
      <c r="J29" s="4" t="s">
        <v>58</v>
      </c>
      <c r="K29" s="96">
        <f>SUMIF(Table10[Company],Companies[[#This Row],[Full company name]],Table10[Revenue value])</f>
        <v>0</v>
      </c>
    </row>
    <row r="30" spans="2:14" s="91" customFormat="1" ht="15">
      <c r="B30" s="4" t="s">
        <v>372</v>
      </c>
      <c r="C30" s="4" t="s">
        <v>355</v>
      </c>
      <c r="D30" s="4">
        <v>91919</v>
      </c>
      <c r="E30" s="4" t="s">
        <v>356</v>
      </c>
      <c r="F30" s="321" t="s">
        <v>367</v>
      </c>
      <c r="G30" s="100" t="s">
        <v>358</v>
      </c>
      <c r="H30" s="320" t="s">
        <v>373</v>
      </c>
      <c r="I30" s="96">
        <v>421552432</v>
      </c>
      <c r="J30" s="4" t="s">
        <v>58</v>
      </c>
      <c r="K30" s="96">
        <f>SUMIF(Table10[Company],Companies[[#This Row],[Full company name]],Table10[Revenue value])</f>
        <v>0</v>
      </c>
    </row>
    <row r="31" spans="2:14" s="91" customFormat="1" ht="15">
      <c r="B31" s="4" t="s">
        <v>374</v>
      </c>
      <c r="C31" s="4" t="s">
        <v>355</v>
      </c>
      <c r="D31" s="4">
        <v>2709666</v>
      </c>
      <c r="E31" s="4" t="s">
        <v>356</v>
      </c>
      <c r="F31" s="321" t="s">
        <v>375</v>
      </c>
      <c r="G31" s="100" t="s">
        <v>358</v>
      </c>
      <c r="H31" s="322" t="s">
        <v>362</v>
      </c>
      <c r="I31" s="96">
        <v>196585967</v>
      </c>
      <c r="J31" s="4" t="s">
        <v>58</v>
      </c>
      <c r="K31" s="96">
        <f>SUMIF(Table10[Company],Companies[[#This Row],[Full company name]],Table10[Revenue value])</f>
        <v>196585967</v>
      </c>
    </row>
    <row r="32" spans="2:14" s="91" customFormat="1" ht="15">
      <c r="B32" s="4" t="s">
        <v>376</v>
      </c>
      <c r="C32" s="4" t="s">
        <v>355</v>
      </c>
      <c r="D32" s="4">
        <v>2700773</v>
      </c>
      <c r="E32" s="4" t="s">
        <v>356</v>
      </c>
      <c r="F32" s="321" t="s">
        <v>357</v>
      </c>
      <c r="G32" s="100" t="s">
        <v>358</v>
      </c>
      <c r="H32" s="322" t="s">
        <v>362</v>
      </c>
      <c r="I32" s="96">
        <v>7859933258</v>
      </c>
      <c r="J32" s="4" t="s">
        <v>58</v>
      </c>
      <c r="K32" s="96">
        <f>SUMIF(Table10[Company],Companies[[#This Row],[Full company name]],Table10[Revenue value])</f>
        <v>7859933258</v>
      </c>
    </row>
    <row r="33" spans="2:11" s="91" customFormat="1" ht="15">
      <c r="B33" s="4" t="s">
        <v>377</v>
      </c>
      <c r="C33" s="4" t="s">
        <v>355</v>
      </c>
      <c r="D33" s="4">
        <v>9400818</v>
      </c>
      <c r="E33" s="4" t="s">
        <v>356</v>
      </c>
      <c r="F33" s="321" t="s">
        <v>357</v>
      </c>
      <c r="G33" s="100" t="s">
        <v>358</v>
      </c>
      <c r="H33" s="320" t="s">
        <v>378</v>
      </c>
      <c r="I33" s="96">
        <v>46592727259</v>
      </c>
      <c r="J33" s="4" t="s">
        <v>58</v>
      </c>
      <c r="K33" s="96">
        <f>SUMIF(Table10[Company],Companies[[#This Row],[Full company name]],Table10[Revenue value])</f>
        <v>0</v>
      </c>
    </row>
    <row r="34" spans="2:11" s="91" customFormat="1" ht="14.1">
      <c r="B34" s="91" t="s">
        <v>379</v>
      </c>
      <c r="D34" s="4" t="s">
        <v>338</v>
      </c>
      <c r="G34" s="100" t="s">
        <v>380</v>
      </c>
      <c r="H34" s="100" t="s">
        <v>380</v>
      </c>
      <c r="I34" s="4" t="s">
        <v>381</v>
      </c>
      <c r="J34" s="4" t="s">
        <v>381</v>
      </c>
      <c r="K34" s="96"/>
    </row>
    <row r="35" spans="2:11" s="91" customFormat="1" ht="14.1">
      <c r="C35" s="4"/>
      <c r="F35" s="100"/>
      <c r="G35" s="100"/>
    </row>
    <row r="36" spans="2:11" s="91" customFormat="1" ht="18">
      <c r="B36" s="394" t="s">
        <v>382</v>
      </c>
      <c r="C36" s="394"/>
      <c r="D36" s="394"/>
      <c r="E36" s="394"/>
      <c r="F36" s="394"/>
      <c r="G36" s="394"/>
      <c r="H36" s="394"/>
      <c r="I36" s="394"/>
      <c r="J36" s="394"/>
    </row>
    <row r="37" spans="2:11" s="91" customFormat="1" ht="14.1">
      <c r="B37" s="92" t="s">
        <v>383</v>
      </c>
      <c r="C37" s="101" t="s">
        <v>384</v>
      </c>
      <c r="D37" s="101" t="s">
        <v>385</v>
      </c>
      <c r="E37" s="101" t="s">
        <v>386</v>
      </c>
      <c r="F37" s="4" t="s">
        <v>387</v>
      </c>
      <c r="G37" s="4" t="s">
        <v>388</v>
      </c>
      <c r="H37" s="4" t="s">
        <v>389</v>
      </c>
      <c r="I37" s="4" t="s">
        <v>390</v>
      </c>
      <c r="J37" s="4" t="s">
        <v>391</v>
      </c>
    </row>
    <row r="38" spans="2:11" s="91" customFormat="1" ht="14.1">
      <c r="B38" s="323" t="s">
        <v>392</v>
      </c>
      <c r="C38" s="324" t="s">
        <v>393</v>
      </c>
      <c r="D38" s="331" t="s">
        <v>394</v>
      </c>
      <c r="E38" s="91" t="s">
        <v>395</v>
      </c>
      <c r="F38" s="4" t="s">
        <v>396</v>
      </c>
      <c r="G38" s="325">
        <f>222905-222905*8%</f>
        <v>205072.6</v>
      </c>
      <c r="H38" s="326" t="s">
        <v>283</v>
      </c>
      <c r="I38" s="327">
        <v>65096788249.422997</v>
      </c>
      <c r="J38" s="443" t="s">
        <v>52</v>
      </c>
    </row>
    <row r="39" spans="2:11" s="91" customFormat="1" ht="14.1">
      <c r="B39" s="323" t="s">
        <v>392</v>
      </c>
      <c r="C39" s="324" t="s">
        <v>393</v>
      </c>
      <c r="D39" s="331" t="s">
        <v>394</v>
      </c>
      <c r="E39" s="328" t="s">
        <v>397</v>
      </c>
      <c r="F39" s="4" t="s">
        <v>396</v>
      </c>
      <c r="G39" s="325">
        <f>8494-8494*8%</f>
        <v>7814.48</v>
      </c>
      <c r="H39" s="326" t="s">
        <v>283</v>
      </c>
      <c r="I39" s="327">
        <v>15703426230.107002</v>
      </c>
      <c r="J39" s="443" t="s">
        <v>52</v>
      </c>
    </row>
    <row r="40" spans="2:11" s="91" customFormat="1" ht="14.1">
      <c r="B40" s="323" t="s">
        <v>392</v>
      </c>
      <c r="C40" s="324" t="s">
        <v>393</v>
      </c>
      <c r="D40" s="331" t="s">
        <v>394</v>
      </c>
      <c r="E40" s="91" t="s">
        <v>296</v>
      </c>
      <c r="F40" s="4" t="s">
        <v>396</v>
      </c>
      <c r="G40" s="325">
        <v>8441.77</v>
      </c>
      <c r="H40" s="326" t="s">
        <v>283</v>
      </c>
      <c r="I40" s="327">
        <v>41797758738.480965</v>
      </c>
      <c r="J40" s="443" t="s">
        <v>52</v>
      </c>
    </row>
    <row r="41" spans="2:11" s="91" customFormat="1" ht="14.1">
      <c r="B41" s="323" t="s">
        <v>398</v>
      </c>
      <c r="C41" s="324" t="s">
        <v>399</v>
      </c>
      <c r="D41" s="331" t="s">
        <v>400</v>
      </c>
      <c r="E41" s="329" t="s">
        <v>395</v>
      </c>
      <c r="F41" s="4" t="s">
        <v>396</v>
      </c>
      <c r="G41" s="325">
        <v>84983</v>
      </c>
      <c r="H41" s="326" t="s">
        <v>283</v>
      </c>
      <c r="I41" s="327">
        <v>40615139344.021156</v>
      </c>
      <c r="J41" s="443" t="s">
        <v>52</v>
      </c>
    </row>
    <row r="42" spans="2:11" s="91" customFormat="1" ht="14.1">
      <c r="B42" s="323" t="s">
        <v>398</v>
      </c>
      <c r="C42" s="324" t="s">
        <v>399</v>
      </c>
      <c r="D42" s="331" t="s">
        <v>400</v>
      </c>
      <c r="E42" s="91" t="s">
        <v>397</v>
      </c>
      <c r="F42" s="326" t="s">
        <v>396</v>
      </c>
      <c r="G42" s="325">
        <v>1252</v>
      </c>
      <c r="H42" s="326" t="s">
        <v>283</v>
      </c>
      <c r="I42" s="327">
        <v>3981847141.6804399</v>
      </c>
      <c r="J42" s="330" t="s">
        <v>52</v>
      </c>
    </row>
    <row r="43" spans="2:11" s="91" customFormat="1" ht="14.1">
      <c r="B43" s="92" t="s">
        <v>401</v>
      </c>
      <c r="C43" s="324" t="s">
        <v>402</v>
      </c>
      <c r="D43" s="331" t="s">
        <v>363</v>
      </c>
      <c r="E43" s="91" t="s">
        <v>395</v>
      </c>
      <c r="F43" s="4" t="s">
        <v>396</v>
      </c>
      <c r="G43" s="325">
        <v>14119</v>
      </c>
      <c r="H43" s="326" t="s">
        <v>283</v>
      </c>
      <c r="I43" s="327">
        <v>35423330750</v>
      </c>
      <c r="J43" s="443" t="s">
        <v>52</v>
      </c>
    </row>
    <row r="44" spans="2:11" s="91" customFormat="1" ht="14.1">
      <c r="B44" s="92" t="s">
        <v>401</v>
      </c>
      <c r="C44" s="324" t="s">
        <v>402</v>
      </c>
      <c r="D44" s="331" t="s">
        <v>363</v>
      </c>
      <c r="E44" s="91" t="s">
        <v>403</v>
      </c>
      <c r="F44" s="4" t="s">
        <v>396</v>
      </c>
      <c r="G44" s="325">
        <v>10622</v>
      </c>
      <c r="H44" s="326" t="s">
        <v>283</v>
      </c>
      <c r="I44" s="327">
        <v>8122000000</v>
      </c>
      <c r="J44" s="443" t="s">
        <v>52</v>
      </c>
    </row>
    <row r="45" spans="2:11" s="91" customFormat="1" ht="14.1">
      <c r="B45" s="92" t="s">
        <v>401</v>
      </c>
      <c r="C45" s="324" t="s">
        <v>402</v>
      </c>
      <c r="D45" s="331" t="s">
        <v>363</v>
      </c>
      <c r="E45" s="91" t="s">
        <v>286</v>
      </c>
      <c r="F45" s="4" t="s">
        <v>396</v>
      </c>
      <c r="G45" s="325">
        <v>6179</v>
      </c>
      <c r="H45" s="326" t="s">
        <v>283</v>
      </c>
      <c r="I45" s="327">
        <v>12720726773</v>
      </c>
      <c r="J45" s="443" t="s">
        <v>52</v>
      </c>
    </row>
    <row r="46" spans="2:11" s="91" customFormat="1" ht="14.1">
      <c r="B46" s="92" t="s">
        <v>404</v>
      </c>
      <c r="C46" s="324" t="s">
        <v>405</v>
      </c>
      <c r="D46" s="331" t="s">
        <v>406</v>
      </c>
      <c r="E46" s="329" t="s">
        <v>395</v>
      </c>
      <c r="F46" s="4" t="s">
        <v>396</v>
      </c>
      <c r="G46" s="325">
        <v>52044</v>
      </c>
      <c r="H46" s="326" t="s">
        <v>283</v>
      </c>
      <c r="I46" s="327">
        <v>18786213487</v>
      </c>
      <c r="J46" s="443" t="s">
        <v>52</v>
      </c>
    </row>
    <row r="47" spans="2:11" s="91" customFormat="1" ht="14.1">
      <c r="B47" s="92" t="s">
        <v>404</v>
      </c>
      <c r="C47" s="324" t="s">
        <v>405</v>
      </c>
      <c r="D47" s="331" t="s">
        <v>406</v>
      </c>
      <c r="E47" s="329" t="s">
        <v>397</v>
      </c>
      <c r="F47" s="4" t="s">
        <v>396</v>
      </c>
      <c r="G47" s="325">
        <v>817</v>
      </c>
      <c r="H47" s="326" t="s">
        <v>283</v>
      </c>
      <c r="I47" s="327">
        <v>2306943344</v>
      </c>
      <c r="J47" s="443" t="s">
        <v>52</v>
      </c>
    </row>
    <row r="48" spans="2:11" s="91" customFormat="1" ht="14.1">
      <c r="B48" s="323" t="s">
        <v>407</v>
      </c>
      <c r="C48" s="324" t="s">
        <v>408</v>
      </c>
      <c r="D48" s="324" t="s">
        <v>409</v>
      </c>
      <c r="E48" s="329" t="s">
        <v>395</v>
      </c>
      <c r="F48" s="326" t="s">
        <v>396</v>
      </c>
      <c r="G48" s="325">
        <f>10648-10648*8%</f>
        <v>9796.16</v>
      </c>
      <c r="H48" s="326" t="s">
        <v>283</v>
      </c>
      <c r="I48" s="327">
        <v>8373235237</v>
      </c>
      <c r="J48" s="443" t="s">
        <v>52</v>
      </c>
    </row>
    <row r="49" spans="2:10" s="91" customFormat="1" ht="14.1">
      <c r="B49" s="323" t="s">
        <v>410</v>
      </c>
      <c r="C49" s="324" t="s">
        <v>411</v>
      </c>
      <c r="D49" s="324" t="s">
        <v>412</v>
      </c>
      <c r="E49" s="329" t="s">
        <v>395</v>
      </c>
      <c r="F49" s="326" t="s">
        <v>396</v>
      </c>
      <c r="G49" s="325">
        <v>4318</v>
      </c>
      <c r="H49" s="326" t="s">
        <v>283</v>
      </c>
      <c r="I49" s="327">
        <v>1779354939</v>
      </c>
      <c r="J49" s="443" t="s">
        <v>52</v>
      </c>
    </row>
    <row r="50" spans="2:10" s="91" customFormat="1" ht="14.1">
      <c r="B50" s="323" t="s">
        <v>410</v>
      </c>
      <c r="C50" s="324" t="s">
        <v>411</v>
      </c>
      <c r="D50" s="324" t="s">
        <v>412</v>
      </c>
      <c r="E50" s="329" t="s">
        <v>286</v>
      </c>
      <c r="F50" s="326" t="s">
        <v>396</v>
      </c>
      <c r="G50" s="325">
        <v>3705</v>
      </c>
      <c r="H50" s="326" t="s">
        <v>283</v>
      </c>
      <c r="I50" s="327">
        <v>1726385665</v>
      </c>
      <c r="J50" s="443" t="s">
        <v>52</v>
      </c>
    </row>
    <row r="51" spans="2:10" s="91" customFormat="1" ht="14.1">
      <c r="B51" s="323" t="s">
        <v>413</v>
      </c>
      <c r="C51" s="324" t="s">
        <v>414</v>
      </c>
      <c r="D51" s="324" t="s">
        <v>415</v>
      </c>
      <c r="E51" s="329" t="s">
        <v>286</v>
      </c>
      <c r="F51" s="326" t="s">
        <v>396</v>
      </c>
      <c r="G51" s="325">
        <v>2.09</v>
      </c>
      <c r="H51" s="326" t="s">
        <v>283</v>
      </c>
      <c r="I51" s="327">
        <v>44709873082</v>
      </c>
      <c r="J51" s="443" t="s">
        <v>52</v>
      </c>
    </row>
    <row r="52" spans="2:10" s="91" customFormat="1" ht="14.1">
      <c r="B52" s="323" t="s">
        <v>416</v>
      </c>
      <c r="C52" s="324" t="s">
        <v>417</v>
      </c>
      <c r="D52" s="324" t="s">
        <v>418</v>
      </c>
      <c r="E52" s="329" t="s">
        <v>286</v>
      </c>
      <c r="F52" s="326" t="s">
        <v>396</v>
      </c>
      <c r="G52" s="325">
        <v>4132</v>
      </c>
      <c r="H52" s="326" t="s">
        <v>283</v>
      </c>
      <c r="I52" s="327">
        <v>1670512398</v>
      </c>
      <c r="J52" s="443" t="s">
        <v>52</v>
      </c>
    </row>
    <row r="53" spans="2:10" s="91" customFormat="1" ht="14.1">
      <c r="B53" s="323" t="s">
        <v>419</v>
      </c>
      <c r="C53" s="324" t="s">
        <v>420</v>
      </c>
      <c r="D53" s="324" t="s">
        <v>421</v>
      </c>
      <c r="E53" s="329"/>
      <c r="F53" s="326"/>
      <c r="G53" s="444"/>
      <c r="H53" s="4"/>
      <c r="I53" s="100"/>
      <c r="J53" s="443"/>
    </row>
    <row r="54" spans="2:10" s="91" customFormat="1" ht="14.1">
      <c r="B54" s="323" t="s">
        <v>422</v>
      </c>
      <c r="C54" s="324" t="s">
        <v>423</v>
      </c>
      <c r="D54" s="324" t="s">
        <v>424</v>
      </c>
      <c r="E54" s="329"/>
      <c r="F54" s="326"/>
      <c r="G54" s="444"/>
      <c r="H54" s="4"/>
      <c r="I54" s="100"/>
      <c r="J54" s="443"/>
    </row>
    <row r="55" spans="2:10" s="91" customFormat="1" ht="14.1">
      <c r="B55" s="323" t="s">
        <v>425</v>
      </c>
      <c r="C55" s="324" t="s">
        <v>426</v>
      </c>
      <c r="D55" s="324" t="s">
        <v>427</v>
      </c>
      <c r="E55" s="329"/>
      <c r="F55" s="326"/>
      <c r="G55" s="444"/>
      <c r="H55" s="4"/>
      <c r="I55" s="100"/>
      <c r="J55" s="443"/>
    </row>
    <row r="56" spans="2:10" s="91" customFormat="1" ht="14.1">
      <c r="B56" s="323" t="s">
        <v>428</v>
      </c>
      <c r="C56" s="324" t="s">
        <v>429</v>
      </c>
      <c r="D56" s="324" t="s">
        <v>430</v>
      </c>
      <c r="E56" s="329"/>
      <c r="F56" s="326"/>
      <c r="G56" s="444"/>
      <c r="H56" s="4"/>
      <c r="I56" s="100"/>
      <c r="J56" s="443"/>
    </row>
    <row r="57" spans="2:10" s="91" customFormat="1" ht="14.1">
      <c r="B57" s="323" t="s">
        <v>431</v>
      </c>
      <c r="C57" s="324" t="s">
        <v>432</v>
      </c>
      <c r="D57" s="324" t="s">
        <v>433</v>
      </c>
      <c r="E57" s="329"/>
      <c r="F57" s="326"/>
      <c r="G57" s="325"/>
      <c r="H57" s="326"/>
      <c r="I57" s="100"/>
      <c r="J57" s="443"/>
    </row>
    <row r="58" spans="2:10" s="91" customFormat="1" ht="14.1">
      <c r="B58" s="323" t="s">
        <v>434</v>
      </c>
      <c r="C58" s="324" t="s">
        <v>435</v>
      </c>
      <c r="D58" s="324" t="s">
        <v>436</v>
      </c>
      <c r="E58" s="329"/>
      <c r="F58" s="326"/>
      <c r="G58" s="325"/>
      <c r="H58" s="326"/>
      <c r="I58" s="100"/>
      <c r="J58" s="443"/>
    </row>
    <row r="59" spans="2:10" s="91" customFormat="1" ht="14.1">
      <c r="B59" s="323" t="s">
        <v>437</v>
      </c>
      <c r="C59" s="324" t="s">
        <v>438</v>
      </c>
      <c r="D59" s="324" t="s">
        <v>439</v>
      </c>
      <c r="E59" s="329"/>
      <c r="F59" s="326"/>
      <c r="G59" s="325"/>
      <c r="H59" s="4"/>
      <c r="I59" s="100"/>
      <c r="J59" s="443"/>
    </row>
    <row r="60" spans="2:10" s="91" customFormat="1" ht="14.1">
      <c r="B60" s="323" t="s">
        <v>440</v>
      </c>
      <c r="C60" s="324" t="s">
        <v>441</v>
      </c>
      <c r="D60" s="324" t="s">
        <v>442</v>
      </c>
      <c r="E60" s="329"/>
      <c r="F60" s="326"/>
      <c r="G60" s="325"/>
      <c r="H60" s="4"/>
      <c r="I60" s="100"/>
      <c r="J60" s="443"/>
    </row>
    <row r="61" spans="2:10" s="91" customFormat="1" ht="14.1">
      <c r="B61" s="323" t="s">
        <v>443</v>
      </c>
      <c r="C61" s="324" t="s">
        <v>444</v>
      </c>
      <c r="D61" s="324" t="s">
        <v>445</v>
      </c>
      <c r="E61" s="326"/>
      <c r="F61" s="325"/>
      <c r="G61" s="4"/>
      <c r="H61" s="100"/>
      <c r="I61" s="443"/>
      <c r="J61" s="323"/>
    </row>
    <row r="62" spans="2:10" s="91" customFormat="1" ht="14.1">
      <c r="B62" s="323" t="s">
        <v>446</v>
      </c>
      <c r="C62" s="324" t="s">
        <v>447</v>
      </c>
      <c r="D62" s="324" t="s">
        <v>448</v>
      </c>
      <c r="E62" s="329"/>
      <c r="F62" s="326"/>
      <c r="G62" s="325"/>
      <c r="H62" s="4"/>
      <c r="I62" s="100"/>
      <c r="J62" s="443"/>
    </row>
    <row r="63" spans="2:10" s="91" customFormat="1" ht="14.1">
      <c r="B63" s="323" t="s">
        <v>449</v>
      </c>
      <c r="C63" s="324" t="s">
        <v>450</v>
      </c>
      <c r="D63" s="324" t="s">
        <v>451</v>
      </c>
      <c r="E63" s="329"/>
      <c r="F63" s="326"/>
      <c r="G63" s="325"/>
      <c r="H63" s="4"/>
      <c r="I63" s="100"/>
      <c r="J63" s="443"/>
    </row>
    <row r="64" spans="2:10" s="91" customFormat="1" ht="14.1">
      <c r="B64" s="323" t="s">
        <v>452</v>
      </c>
      <c r="C64" s="324" t="s">
        <v>453</v>
      </c>
      <c r="D64" s="324" t="s">
        <v>454</v>
      </c>
      <c r="E64" s="329"/>
      <c r="F64" s="326"/>
      <c r="G64" s="325"/>
      <c r="H64" s="4"/>
      <c r="I64" s="100"/>
      <c r="J64" s="443"/>
    </row>
    <row r="65" spans="2:10" s="91" customFormat="1" ht="14.1">
      <c r="B65" s="323" t="s">
        <v>455</v>
      </c>
      <c r="C65" s="324" t="s">
        <v>456</v>
      </c>
      <c r="D65" s="324" t="s">
        <v>457</v>
      </c>
      <c r="E65" s="329"/>
      <c r="F65" s="326"/>
      <c r="G65" s="325"/>
      <c r="H65" s="4"/>
      <c r="I65" s="100"/>
      <c r="J65" s="443"/>
    </row>
    <row r="66" spans="2:10" s="91" customFormat="1" ht="14.1">
      <c r="B66" s="323" t="s">
        <v>458</v>
      </c>
      <c r="C66" s="324" t="s">
        <v>459</v>
      </c>
      <c r="D66" s="324" t="s">
        <v>460</v>
      </c>
      <c r="E66" s="329"/>
      <c r="F66" s="326"/>
      <c r="G66" s="325"/>
      <c r="H66" s="4"/>
      <c r="I66" s="100"/>
      <c r="J66" s="443"/>
    </row>
    <row r="67" spans="2:10" s="91" customFormat="1" ht="14.1">
      <c r="B67" s="323" t="s">
        <v>461</v>
      </c>
      <c r="C67" s="324" t="s">
        <v>462</v>
      </c>
      <c r="D67" s="324" t="s">
        <v>463</v>
      </c>
      <c r="E67" s="329"/>
      <c r="F67" s="326"/>
      <c r="G67" s="325"/>
      <c r="H67" s="4"/>
      <c r="I67" s="100"/>
      <c r="J67" s="443"/>
    </row>
    <row r="68" spans="2:10" s="91" customFormat="1" ht="14.1">
      <c r="B68" s="323" t="s">
        <v>464</v>
      </c>
      <c r="C68" s="324" t="s">
        <v>465</v>
      </c>
      <c r="D68" s="324" t="s">
        <v>466</v>
      </c>
      <c r="E68" s="329"/>
      <c r="F68" s="326"/>
      <c r="G68" s="325"/>
      <c r="H68" s="4"/>
      <c r="I68" s="100"/>
      <c r="J68" s="443"/>
    </row>
    <row r="69" spans="2:10" s="91" customFormat="1" ht="14.1">
      <c r="B69" s="91" t="s">
        <v>379</v>
      </c>
      <c r="C69" s="101"/>
      <c r="D69" s="101"/>
      <c r="E69" s="101"/>
      <c r="F69" s="101"/>
      <c r="G69" s="4"/>
      <c r="H69" s="91" t="s">
        <v>467</v>
      </c>
      <c r="I69" s="4"/>
      <c r="J69" s="91" t="s">
        <v>468</v>
      </c>
    </row>
    <row r="70" spans="2:10" s="91" customFormat="1" ht="15" thickBot="1">
      <c r="B70" s="102"/>
      <c r="C70" s="103"/>
      <c r="D70" s="104"/>
      <c r="E70" s="103"/>
      <c r="F70" s="105"/>
      <c r="G70" s="105"/>
      <c r="H70" s="105"/>
      <c r="I70" s="105"/>
      <c r="J70" s="105"/>
    </row>
    <row r="71" spans="2:10" s="91" customFormat="1" ht="14.1">
      <c r="B71" s="272"/>
      <c r="C71" s="272"/>
      <c r="D71" s="272"/>
      <c r="E71" s="272"/>
      <c r="F71" s="4"/>
      <c r="G71" s="4"/>
      <c r="H71" s="4"/>
      <c r="I71" s="4"/>
      <c r="J71" s="4"/>
    </row>
    <row r="72" spans="2:10" ht="15" thickBot="1">
      <c r="B72" s="403"/>
      <c r="C72" s="404"/>
      <c r="D72" s="404"/>
      <c r="E72" s="404"/>
      <c r="F72" s="404"/>
      <c r="G72" s="404"/>
      <c r="H72" s="404"/>
      <c r="I72" s="404"/>
      <c r="J72" s="404"/>
    </row>
    <row r="73" spans="2:10" s="91" customFormat="1" ht="14.1">
      <c r="B73" s="405"/>
      <c r="C73" s="406"/>
      <c r="D73" s="406"/>
      <c r="E73" s="406"/>
      <c r="F73" s="406"/>
      <c r="G73" s="406"/>
      <c r="H73" s="406"/>
      <c r="I73" s="406"/>
      <c r="J73" s="406"/>
    </row>
    <row r="74" spans="2:10" ht="15" thickBot="1">
      <c r="B74" s="272"/>
      <c r="C74" s="272"/>
      <c r="D74" s="272"/>
      <c r="E74" s="272"/>
    </row>
    <row r="75" spans="2:10" s="91" customFormat="1" ht="14.1">
      <c r="B75" s="365" t="s">
        <v>29</v>
      </c>
      <c r="C75" s="365"/>
      <c r="D75" s="365"/>
      <c r="E75" s="365"/>
      <c r="F75" s="365"/>
      <c r="G75" s="365"/>
      <c r="H75" s="365"/>
      <c r="I75" s="365"/>
      <c r="J75" s="365"/>
    </row>
    <row r="76" spans="2:10" ht="14.1">
      <c r="B76" s="350" t="s">
        <v>30</v>
      </c>
      <c r="C76" s="350"/>
      <c r="D76" s="350"/>
      <c r="E76" s="350"/>
      <c r="F76" s="350"/>
      <c r="G76" s="350"/>
      <c r="H76" s="350"/>
      <c r="I76" s="350"/>
      <c r="J76" s="350"/>
    </row>
    <row r="77" spans="2:10" s="91" customFormat="1" ht="14.1">
      <c r="B77" s="366" t="s">
        <v>469</v>
      </c>
      <c r="C77" s="366"/>
      <c r="D77" s="366"/>
      <c r="E77" s="366"/>
      <c r="F77" s="366"/>
      <c r="G77" s="366"/>
      <c r="H77" s="366"/>
      <c r="I77" s="366"/>
      <c r="J77" s="366"/>
    </row>
    <row r="78" spans="2:10" s="91" customFormat="1" ht="14.1">
      <c r="B78" s="399"/>
      <c r="C78" s="399"/>
      <c r="D78" s="399"/>
      <c r="E78" s="399"/>
      <c r="F78" s="399"/>
      <c r="G78" s="399"/>
      <c r="H78" s="399"/>
      <c r="I78" s="399"/>
      <c r="J78" s="399"/>
    </row>
    <row r="79" spans="2:10" ht="14.1"/>
    <row r="80" spans="2:10" ht="14.1"/>
    <row r="81" spans="2:10" ht="16.5" customHeight="1"/>
    <row r="82" spans="2:10" ht="14.1"/>
    <row r="83" spans="2:10" ht="14.1">
      <c r="F83" s="91"/>
      <c r="G83" s="91"/>
      <c r="H83" s="91"/>
      <c r="I83" s="91"/>
      <c r="J83" s="91"/>
    </row>
    <row r="84" spans="2:10" ht="14.1"/>
    <row r="85" spans="2:10" ht="14.1"/>
    <row r="86" spans="2:10" ht="14.1"/>
    <row r="87" spans="2:10" ht="14.1"/>
    <row r="88" spans="2:10" s="91" customFormat="1" ht="14.1">
      <c r="B88" s="4"/>
      <c r="C88" s="4"/>
      <c r="D88" s="4"/>
      <c r="E88" s="4"/>
      <c r="F88" s="4"/>
      <c r="G88" s="4"/>
      <c r="H88" s="4"/>
      <c r="I88" s="4"/>
      <c r="J88" s="4"/>
    </row>
    <row r="89" spans="2:10" ht="14.1"/>
    <row r="90" spans="2:10" ht="14.1"/>
    <row r="91" spans="2:10" ht="14.1"/>
    <row r="92" spans="2:10" ht="14.1"/>
    <row r="93" spans="2:10" ht="14.1"/>
    <row r="94" spans="2:10" ht="14.1"/>
    <row r="95" spans="2:10" ht="14.1"/>
    <row r="96" spans="2:10" ht="15" customHeight="1"/>
    <row r="97" ht="15" customHeight="1"/>
    <row r="98" ht="14.1"/>
    <row r="99" ht="14.1"/>
    <row r="100" ht="18.75" customHeight="1"/>
    <row r="101" ht="14.1"/>
    <row r="102" ht="14.1"/>
    <row r="103" ht="14.1"/>
    <row r="104" ht="14.1"/>
    <row r="105" ht="14.1"/>
    <row r="106" ht="14.1"/>
    <row r="107" ht="14.1"/>
    <row r="108" ht="14.1"/>
    <row r="109" ht="14.1"/>
    <row r="110" ht="14.1"/>
    <row r="111" ht="14.1"/>
    <row r="112" ht="14.1"/>
    <row r="113" ht="14.1"/>
    <row r="114" ht="14.1"/>
    <row r="115" ht="14.1"/>
    <row r="116" ht="14.1"/>
    <row r="117" ht="14.1"/>
    <row r="118" ht="14.1"/>
    <row r="119" ht="14.1"/>
    <row r="120" ht="14.1"/>
    <row r="121" ht="14.1"/>
  </sheetData>
  <mergeCells count="20">
    <mergeCell ref="B77:J77"/>
    <mergeCell ref="B78:J78"/>
    <mergeCell ref="B20:D20"/>
    <mergeCell ref="B36:J36"/>
    <mergeCell ref="B72:J72"/>
    <mergeCell ref="B73:J73"/>
    <mergeCell ref="B75:J75"/>
    <mergeCell ref="B76:J76"/>
    <mergeCell ref="B19:J19"/>
    <mergeCell ref="B2:J2"/>
    <mergeCell ref="B3:J3"/>
    <mergeCell ref="B4:J4"/>
    <mergeCell ref="B5:J5"/>
    <mergeCell ref="B6:J6"/>
    <mergeCell ref="B7:J7"/>
    <mergeCell ref="B8:J8"/>
    <mergeCell ref="B10:J10"/>
    <mergeCell ref="B11:J11"/>
    <mergeCell ref="B12:J12"/>
    <mergeCell ref="B13:J13"/>
  </mergeCells>
  <dataValidations count="15">
    <dataValidation allowBlank="1" showInputMessage="1" showErrorMessage="1" promptTitle="Receiving government agency" prompt="Input the name of the government recipient here._x000a__x000a_Please refrain from using acronyms, and input complete name." sqref="B15:B17" xr:uid="{F5CEF7BB-D8E4-1747-A56E-7698EB09F3AB}"/>
    <dataValidation type="textLength" allowBlank="1" showInputMessage="1" showErrorMessage="1" errorTitle="Do not edit - based on Part 4" error="These cells will be filled automatically" promptTitle="Do not edit - based on Part 4" prompt=" " sqref="G15:G17" xr:uid="{38D07522-11FB-0242-AE41-EB7D33042B32}">
      <formula1>999999</formula1>
      <formula2>9999999</formula2>
    </dataValidation>
    <dataValidation type="list" allowBlank="1" showInputMessage="1" showErrorMessage="1" sqref="C24:C33" xr:uid="{152FD88B-8FB7-E94D-8E46-552F24B4EBC0}">
      <formula1>"&lt; Company type &gt;,State-owned enterprises &amp; public corporations,Private"</formula1>
    </dataValidation>
    <dataValidation type="whole" allowBlank="1" showInputMessage="1" showErrorMessage="1" errorTitle="Do not edit - based on part 5" error="These cells will be filled automatically" promptTitle="Do not edit - based on part 5" prompt=" " sqref="I24:I33" xr:uid="{A05DFA19-DB5B-8843-A221-516412EE299F}">
      <formula1>1</formula1>
      <formula2>2</formula2>
    </dataValidation>
    <dataValidation errorStyle="warning" allowBlank="1" showInputMessage="1" showErrorMessage="1" errorTitle="URL " error="Please input a link in these cells" sqref="G24:H33" xr:uid="{5F897B5B-BB27-2E41-8939-49A6EF1BE2A7}"/>
    <dataValidation allowBlank="1" showInputMessage="1" showErrorMessage="1" promptTitle="Please insert commodities" prompt="Please insert the relevant commodities of the company here, separated by commas." sqref="F27" xr:uid="{C34E2D2D-7FF2-2B45-BA2D-338957AECD64}"/>
    <dataValidation allowBlank="1" showInputMessage="1" showErrorMessage="1" promptTitle="Identification #" prompt="Please input unique identification number, such as TIN, organisational number or similar" sqref="D24:D33" xr:uid="{35C30053-EB69-F04B-B9DF-9A03AC226256}"/>
    <dataValidation allowBlank="1" showInputMessage="1" showErrorMessage="1" promptTitle="Company name" prompt="Input company name here._x000a__x000a_Please refrain from using acronyms, and input complete name." sqref="B24:B33" xr:uid="{4AD1132D-9E81-5340-98BD-0240EBE89CA2}"/>
    <dataValidation type="list" allowBlank="1" showInputMessage="1" showErrorMessage="1" promptTitle="Please select Sector" prompt="Please select the relevant sector of the company from the list" sqref="E24:E33" xr:uid="{2DAD4F2A-2CB7-824B-B562-BEDBBA1C0A97}">
      <formula1>Sector_list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38:E68" xr:uid="{5F1387B8-1437-9B4D-974D-CDD170BFBA7A}">
      <formula1>Commodity_names</formula1>
    </dataValidation>
    <dataValidation type="list" allowBlank="1" showInputMessage="1" showErrorMessage="1" sqref="F38:F68" xr:uid="{8F89C331-EE26-F640-BC9B-85C3BEACEBAE}">
      <formula1>Project_phases_list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38:H68" xr:uid="{813CAB99-054C-0B4F-8E62-165E80EC85F1}">
      <formula1>"&lt;Select unit&gt;,Sm3,Sm3 o.e.,Barrels,Tonnes,oz,carats,Scf"</formula1>
    </dataValidation>
    <dataValidation type="decimal" allowBlank="1" showInputMessage="1" showErrorMessage="1" errorTitle="Please only input numbers" error="Only numbers should be included in these cells" promptTitle="Production volume" prompt="Please input the production volume of the project here." sqref="G57:G68 G47:G55 G38:G40 G42:G45" xr:uid="{EC626583-880B-A343-8043-5DC91979369B}">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59:I68 I45:I52" xr:uid="{7499356B-250C-A546-A2C6-D067C8B7F11D}">
      <formula1>0</formula1>
      <formula2>1000000000000000</formula2>
    </dataValidation>
    <dataValidation type="textLength" allowBlank="1" showInputMessage="1" showErrorMessage="1" sqref="I54:I57 I39:I42" xr:uid="{CC12D876-90B1-4043-9FB6-57705CCB125A}">
      <formula1>9999999</formula1>
      <formula2>99999999</formula2>
    </dataValidation>
  </dataValidations>
  <pageMargins left="0.25" right="0.25" top="0.75" bottom="0.75" header="0.3" footer="0.3"/>
  <pageSetup paperSize="8" fitToHeight="0" orientation="landscape" horizontalDpi="2400" verticalDpi="2400"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r:uid="{BD262678-46CB-E74B-A810-75356B5974FC}">
          <x14:formula1>
            <xm:f>'https://extractives.sharepoint.com/Users/lusinetovmasyan/Desktop/VALIDATION 2023/Summary data/[2021 Armenia Summary data EN.xlsm]Lists'!#REF!</xm:f>
          </x14:formula1>
          <xm:sqref>J38:J68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78A4-CEFB-3347-A462-C54DA69D53A5}">
  <sheetPr codeName="Sheet14"/>
  <dimension ref="B1:U83"/>
  <sheetViews>
    <sheetView showGridLines="0" topLeftCell="A7" zoomScale="75" zoomScaleNormal="75" workbookViewId="0">
      <selection activeCell="J22" sqref="J22:J40"/>
    </sheetView>
  </sheetViews>
  <sheetFormatPr defaultColWidth="8.5" defaultRowHeight="14.1"/>
  <cols>
    <col min="1" max="1" width="2.5" style="101" customWidth="1"/>
    <col min="2" max="5" width="0" style="101" hidden="1" customWidth="1"/>
    <col min="6" max="6" width="50.5" style="101" customWidth="1"/>
    <col min="7" max="8" width="16.5" style="101" customWidth="1"/>
    <col min="9" max="9" width="30" style="101" customWidth="1"/>
    <col min="10" max="10" width="52.875" style="101" customWidth="1"/>
    <col min="11" max="11" width="15.5" style="101" bestFit="1" customWidth="1"/>
    <col min="12" max="12" width="2.5" style="101" customWidth="1"/>
    <col min="13" max="13" width="19.5" style="101" bestFit="1" customWidth="1"/>
    <col min="14" max="14" width="73.5" style="101" bestFit="1" customWidth="1"/>
    <col min="15" max="15" width="4" style="101" customWidth="1"/>
    <col min="16" max="17" width="8.5" style="101"/>
    <col min="18" max="18" width="21" style="101" bestFit="1" customWidth="1"/>
    <col min="19" max="19" width="8.5" style="101"/>
    <col min="20" max="20" width="21" style="101" bestFit="1" customWidth="1"/>
    <col min="21" max="16384" width="8.5" style="101"/>
  </cols>
  <sheetData>
    <row r="1" spans="6:14" s="4" customFormat="1" ht="15.75" hidden="1" customHeight="1"/>
    <row r="2" spans="6:14" s="4" customFormat="1" hidden="1"/>
    <row r="3" spans="6:14" s="4" customFormat="1" hidden="1">
      <c r="N3" s="106" t="s">
        <v>470</v>
      </c>
    </row>
    <row r="4" spans="6:14" s="4" customFormat="1" hidden="1">
      <c r="N4" s="106" t="str">
        <f>[1]Introduction!G4</f>
        <v>YYYY-MM-DD</v>
      </c>
    </row>
    <row r="5" spans="6:14" s="4" customFormat="1" hidden="1"/>
    <row r="6" spans="6:14" s="4" customFormat="1" hidden="1"/>
    <row r="7" spans="6:14" s="4" customFormat="1"/>
    <row r="8" spans="6:14" s="4" customFormat="1">
      <c r="F8" s="395" t="s">
        <v>471</v>
      </c>
      <c r="G8" s="395"/>
      <c r="H8" s="395"/>
      <c r="I8" s="395"/>
      <c r="J8" s="395"/>
      <c r="K8" s="395"/>
      <c r="L8" s="395"/>
      <c r="M8" s="395"/>
      <c r="N8" s="395"/>
    </row>
    <row r="9" spans="6:14" s="4" customFormat="1" ht="23.1">
      <c r="F9" s="408" t="s">
        <v>34</v>
      </c>
      <c r="G9" s="408"/>
      <c r="H9" s="408"/>
      <c r="I9" s="408"/>
      <c r="J9" s="408"/>
      <c r="K9" s="408"/>
      <c r="L9" s="408"/>
      <c r="M9" s="408"/>
      <c r="N9" s="408"/>
    </row>
    <row r="10" spans="6:14" s="4" customFormat="1">
      <c r="F10" s="409" t="s">
        <v>472</v>
      </c>
      <c r="G10" s="409"/>
      <c r="H10" s="409"/>
      <c r="I10" s="409"/>
      <c r="J10" s="409"/>
      <c r="K10" s="409"/>
      <c r="L10" s="409"/>
      <c r="M10" s="409"/>
      <c r="N10" s="409"/>
    </row>
    <row r="11" spans="6:14" s="4" customFormat="1">
      <c r="F11" s="357" t="s">
        <v>473</v>
      </c>
      <c r="G11" s="357"/>
      <c r="H11" s="357"/>
      <c r="I11" s="357"/>
      <c r="J11" s="357"/>
      <c r="K11" s="357"/>
      <c r="L11" s="357"/>
      <c r="M11" s="357"/>
      <c r="N11" s="357"/>
    </row>
    <row r="12" spans="6:14" s="4" customFormat="1">
      <c r="F12" s="357" t="s">
        <v>474</v>
      </c>
      <c r="G12" s="357"/>
      <c r="H12" s="357"/>
      <c r="I12" s="357"/>
      <c r="J12" s="357"/>
      <c r="K12" s="357"/>
      <c r="L12" s="357"/>
      <c r="M12" s="357"/>
      <c r="N12" s="357"/>
    </row>
    <row r="13" spans="6:14" s="4" customFormat="1">
      <c r="F13" s="407" t="s">
        <v>475</v>
      </c>
      <c r="G13" s="407"/>
      <c r="H13" s="407"/>
      <c r="I13" s="407"/>
      <c r="J13" s="407"/>
      <c r="K13" s="407"/>
      <c r="L13" s="407"/>
      <c r="M13" s="407"/>
      <c r="N13" s="407"/>
    </row>
    <row r="14" spans="6:14" s="4" customFormat="1">
      <c r="F14" s="411" t="s">
        <v>476</v>
      </c>
      <c r="G14" s="411"/>
      <c r="H14" s="411"/>
      <c r="I14" s="411"/>
      <c r="J14" s="411"/>
      <c r="K14" s="411"/>
      <c r="L14" s="411"/>
      <c r="M14" s="411"/>
      <c r="N14" s="411"/>
    </row>
    <row r="15" spans="6:14" s="4" customFormat="1">
      <c r="F15" s="412" t="s">
        <v>477</v>
      </c>
      <c r="G15" s="412"/>
      <c r="H15" s="412"/>
      <c r="I15" s="412"/>
      <c r="J15" s="412"/>
      <c r="K15" s="412"/>
      <c r="L15" s="412"/>
      <c r="M15" s="412"/>
      <c r="N15" s="412"/>
    </row>
    <row r="16" spans="6:14" s="4" customFormat="1">
      <c r="F16" s="413" t="s">
        <v>38</v>
      </c>
      <c r="G16" s="414"/>
      <c r="H16" s="414"/>
      <c r="I16" s="414"/>
      <c r="J16" s="414"/>
      <c r="K16" s="414"/>
      <c r="L16" s="414"/>
      <c r="M16" s="414"/>
      <c r="N16" s="414"/>
    </row>
    <row r="17" spans="2:21" s="4" customFormat="1"/>
    <row r="18" spans="2:21" s="4" customFormat="1" ht="23.1">
      <c r="F18" s="396" t="s">
        <v>478</v>
      </c>
      <c r="G18" s="396"/>
      <c r="H18" s="396"/>
      <c r="I18" s="396"/>
      <c r="J18" s="396"/>
      <c r="K18" s="396"/>
      <c r="M18" s="415" t="s">
        <v>479</v>
      </c>
      <c r="N18" s="415"/>
    </row>
    <row r="19" spans="2:21" s="4" customFormat="1" ht="15.75" customHeight="1">
      <c r="M19" s="416" t="s">
        <v>480</v>
      </c>
      <c r="N19" s="416"/>
    </row>
    <row r="20" spans="2:21">
      <c r="F20" s="417" t="s">
        <v>481</v>
      </c>
      <c r="G20" s="417"/>
      <c r="H20" s="417"/>
      <c r="I20" s="417"/>
      <c r="J20" s="417"/>
      <c r="K20" s="418"/>
      <c r="M20" s="4"/>
      <c r="N20" s="4"/>
    </row>
    <row r="21" spans="2:21" ht="23.1">
      <c r="B21" s="107" t="s">
        <v>482</v>
      </c>
      <c r="C21" s="107" t="s">
        <v>483</v>
      </c>
      <c r="D21" s="107" t="s">
        <v>484</v>
      </c>
      <c r="E21" s="107" t="s">
        <v>485</v>
      </c>
      <c r="F21" s="101" t="s">
        <v>486</v>
      </c>
      <c r="G21" s="101" t="s">
        <v>349</v>
      </c>
      <c r="H21" s="101" t="s">
        <v>487</v>
      </c>
      <c r="I21" s="101" t="s">
        <v>488</v>
      </c>
      <c r="J21" s="101" t="s">
        <v>489</v>
      </c>
      <c r="K21" s="4" t="s">
        <v>391</v>
      </c>
      <c r="M21" s="408" t="s">
        <v>490</v>
      </c>
      <c r="N21" s="408"/>
    </row>
    <row r="22" spans="2:21" ht="15.75" customHeight="1">
      <c r="B22" s="107" t="str">
        <f>IFERROR(VLOOKUP(Government_revenues_table[[#This Row],[GFS Classification]],[1]!Table6_GFS_codes_classification[#Data],COLUMNS($F:F)+3,FALSE),"Do not enter data")</f>
        <v>Do not enter data</v>
      </c>
      <c r="C22" s="107" t="str">
        <f>IFERROR(VLOOKUP(Government_revenues_table[[#This Row],[GFS Classification]],[1]!Table6_GFS_codes_classification[#Data],COLUMNS($F:G)+3,FALSE),"Do not enter data")</f>
        <v>Do not enter data</v>
      </c>
      <c r="D22" s="107" t="str">
        <f>IFERROR(VLOOKUP(Government_revenues_table[[#This Row],[GFS Classification]],[1]!Table6_GFS_codes_classification[#Data],COLUMNS($F:H)+3,FALSE),"Do not enter data")</f>
        <v>Do not enter data</v>
      </c>
      <c r="E22" s="107" t="str">
        <f>IFERROR(VLOOKUP(Government_revenues_table[[#This Row],[GFS Classification]],[1]!Table6_GFS_codes_classification[#Data],COLUMNS($F:I)+3,FALSE),"Do not enter data")</f>
        <v>Do not enter data</v>
      </c>
      <c r="F22" s="135" t="s">
        <v>491</v>
      </c>
      <c r="G22" s="4" t="s">
        <v>356</v>
      </c>
      <c r="H22" s="135" t="s">
        <v>492</v>
      </c>
      <c r="I22" s="331" t="s">
        <v>493</v>
      </c>
      <c r="J22" s="135">
        <v>66024636998</v>
      </c>
      <c r="K22" s="331" t="s">
        <v>52</v>
      </c>
      <c r="M22" s="419" t="s">
        <v>494</v>
      </c>
      <c r="N22" s="419"/>
    </row>
    <row r="23" spans="2:21" ht="15.75" customHeight="1">
      <c r="B23" s="107" t="str">
        <f>IFERROR(VLOOKUP(Government_revenues_table[[#This Row],[GFS Classification]],[1]!Table6_GFS_codes_classification[#Data],COLUMNS($F:F)+3,FALSE),"Do not enter data")</f>
        <v>Do not enter data</v>
      </c>
      <c r="C23" s="107" t="str">
        <f>IFERROR(VLOOKUP(Government_revenues_table[[#This Row],[GFS Classification]],[1]!Table6_GFS_codes_classification[#Data],COLUMNS($F:G)+3,FALSE),"Do not enter data")</f>
        <v>Do not enter data</v>
      </c>
      <c r="D23" s="107" t="str">
        <f>IFERROR(VLOOKUP(Government_revenues_table[[#This Row],[GFS Classification]],[1]!Table6_GFS_codes_classification[#Data],COLUMNS($F:H)+3,FALSE),"Do not enter data")</f>
        <v>Do not enter data</v>
      </c>
      <c r="E23" s="107" t="str">
        <f>IFERROR(VLOOKUP(Government_revenues_table[[#This Row],[GFS Classification]],[1]!Table6_GFS_codes_classification[#Data],COLUMNS($F:I)+3,FALSE),"Do not enter data")</f>
        <v>Do not enter data</v>
      </c>
      <c r="F23" s="135" t="s">
        <v>495</v>
      </c>
      <c r="G23" s="4" t="s">
        <v>356</v>
      </c>
      <c r="H23" s="135" t="s">
        <v>496</v>
      </c>
      <c r="I23" s="331" t="s">
        <v>493</v>
      </c>
      <c r="J23" s="135">
        <v>37472651360</v>
      </c>
      <c r="K23" s="331" t="s">
        <v>52</v>
      </c>
      <c r="M23" s="419"/>
      <c r="N23" s="419"/>
    </row>
    <row r="24" spans="2:21" ht="15.75" customHeight="1">
      <c r="B24" s="107" t="str">
        <f>IFERROR(VLOOKUP(Government_revenues_table[[#This Row],[GFS Classification]],[1]!Table6_GFS_codes_classification[#Data],COLUMNS($F:F)+3,FALSE),"Do not enter data")</f>
        <v>Do not enter data</v>
      </c>
      <c r="C24" s="107" t="str">
        <f>IFERROR(VLOOKUP(Government_revenues_table[[#This Row],[GFS Classification]],[1]!Table6_GFS_codes_classification[#Data],COLUMNS($F:G)+3,FALSE),"Do not enter data")</f>
        <v>Do not enter data</v>
      </c>
      <c r="D24" s="107" t="str">
        <f>IFERROR(VLOOKUP(Government_revenues_table[[#This Row],[GFS Classification]],[1]!Table6_GFS_codes_classification[#Data],COLUMNS($F:H)+3,FALSE),"Do not enter data")</f>
        <v>Do not enter data</v>
      </c>
      <c r="E24" s="107" t="str">
        <f>IFERROR(VLOOKUP(Government_revenues_table[[#This Row],[GFS Classification]],[1]!Table6_GFS_codes_classification[#Data],COLUMNS($F:I)+3,FALSE),"Do not enter data")</f>
        <v>Do not enter data</v>
      </c>
      <c r="F24" s="135" t="s">
        <v>497</v>
      </c>
      <c r="G24" s="4" t="s">
        <v>356</v>
      </c>
      <c r="H24" s="135" t="s">
        <v>498</v>
      </c>
      <c r="I24" s="331" t="s">
        <v>493</v>
      </c>
      <c r="J24" s="135">
        <v>21923360000</v>
      </c>
      <c r="K24" s="331" t="s">
        <v>52</v>
      </c>
      <c r="M24" s="419"/>
      <c r="N24" s="419"/>
    </row>
    <row r="25" spans="2:21" ht="15.75" customHeight="1">
      <c r="B25" s="107" t="str">
        <f>IFERROR(VLOOKUP(Government_revenues_table[[#This Row],[GFS Classification]],[1]!Table6_GFS_codes_classification[#Data],COLUMNS($F:F)+3,FALSE),"Do not enter data")</f>
        <v>Do not enter data</v>
      </c>
      <c r="C25" s="107" t="str">
        <f>IFERROR(VLOOKUP(Government_revenues_table[[#This Row],[GFS Classification]],[1]!Table6_GFS_codes_classification[#Data],COLUMNS($F:G)+3,FALSE),"Do not enter data")</f>
        <v>Do not enter data</v>
      </c>
      <c r="D25" s="107" t="str">
        <f>IFERROR(VLOOKUP(Government_revenues_table[[#This Row],[GFS Classification]],[1]!Table6_GFS_codes_classification[#Data],COLUMNS($F:H)+3,FALSE),"Do not enter data")</f>
        <v>Do not enter data</v>
      </c>
      <c r="E25" s="107" t="str">
        <f>IFERROR(VLOOKUP(Government_revenues_table[[#This Row],[GFS Classification]],[1]!Table6_GFS_codes_classification[#Data],COLUMNS($F:I)+3,FALSE),"Do not enter data")</f>
        <v>Do not enter data</v>
      </c>
      <c r="F25" s="135" t="s">
        <v>495</v>
      </c>
      <c r="G25" s="4" t="s">
        <v>356</v>
      </c>
      <c r="H25" s="135" t="s">
        <v>499</v>
      </c>
      <c r="I25" s="331" t="s">
        <v>493</v>
      </c>
      <c r="J25" s="135">
        <v>16628212997</v>
      </c>
      <c r="K25" s="331" t="s">
        <v>52</v>
      </c>
      <c r="M25" s="419"/>
      <c r="N25" s="419"/>
    </row>
    <row r="26" spans="2:21" ht="15.75" customHeight="1">
      <c r="B26" s="107" t="str">
        <f>IFERROR(VLOOKUP(Government_revenues_table[[#This Row],[GFS Classification]],[1]!Table6_GFS_codes_classification[#Data],COLUMNS($F:F)+3,FALSE),"Do not enter data")</f>
        <v>Do not enter data</v>
      </c>
      <c r="C26" s="107" t="str">
        <f>IFERROR(VLOOKUP(Government_revenues_table[[#This Row],[GFS Classification]],[1]!Table6_GFS_codes_classification[#Data],COLUMNS($F:G)+3,FALSE),"Do not enter data")</f>
        <v>Do not enter data</v>
      </c>
      <c r="D26" s="107" t="str">
        <f>IFERROR(VLOOKUP(Government_revenues_table[[#This Row],[GFS Classification]],[1]!Table6_GFS_codes_classification[#Data],COLUMNS($F:H)+3,FALSE),"Do not enter data")</f>
        <v>Do not enter data</v>
      </c>
      <c r="E26" s="107" t="str">
        <f>IFERROR(VLOOKUP(Government_revenues_table[[#This Row],[GFS Classification]],[1]!Table6_GFS_codes_classification[#Data],COLUMNS($F:I)+3,FALSE),"Do not enter data")</f>
        <v>Do not enter data</v>
      </c>
      <c r="F26" s="331" t="s">
        <v>500</v>
      </c>
      <c r="G26" s="4" t="s">
        <v>356</v>
      </c>
      <c r="H26" s="135" t="s">
        <v>501</v>
      </c>
      <c r="I26" s="333" t="s">
        <v>493</v>
      </c>
      <c r="J26" s="135">
        <v>1793320762</v>
      </c>
      <c r="K26" s="331" t="s">
        <v>52</v>
      </c>
      <c r="M26" s="419"/>
      <c r="N26" s="419"/>
    </row>
    <row r="27" spans="2:21">
      <c r="B27" s="107" t="str">
        <f>IFERROR(VLOOKUP(Government_revenues_table[[#This Row],[GFS Classification]],[1]!Table6_GFS_codes_classification[#Data],COLUMNS($F:F)+3,FALSE),"Do not enter data")</f>
        <v>Do not enter data</v>
      </c>
      <c r="C27" s="107" t="str">
        <f>IFERROR(VLOOKUP(Government_revenues_table[[#This Row],[GFS Classification]],[1]!Table6_GFS_codes_classification[#Data],COLUMNS($F:G)+3,FALSE),"Do not enter data")</f>
        <v>Do not enter data</v>
      </c>
      <c r="D27" s="107" t="str">
        <f>IFERROR(VLOOKUP(Government_revenues_table[[#This Row],[GFS Classification]],[1]!Table6_GFS_codes_classification[#Data],COLUMNS($F:H)+3,FALSE),"Do not enter data")</f>
        <v>Do not enter data</v>
      </c>
      <c r="E27" s="107" t="str">
        <f>IFERROR(VLOOKUP(Government_revenues_table[[#This Row],[GFS Classification]],[1]!Table6_GFS_codes_classification[#Data],COLUMNS($F:I)+3,FALSE),"Do not enter data")</f>
        <v>Do not enter data</v>
      </c>
      <c r="F27" s="331" t="s">
        <v>502</v>
      </c>
      <c r="G27" s="4" t="s">
        <v>356</v>
      </c>
      <c r="H27" s="135" t="s">
        <v>503</v>
      </c>
      <c r="I27" s="331" t="s">
        <v>493</v>
      </c>
      <c r="J27" s="135">
        <v>1229219056</v>
      </c>
      <c r="K27" s="331" t="s">
        <v>52</v>
      </c>
      <c r="M27" s="420" t="s">
        <v>504</v>
      </c>
      <c r="N27" s="420"/>
    </row>
    <row r="28" spans="2:21">
      <c r="B28" s="107" t="str">
        <f>IFERROR(VLOOKUP(Government_revenues_table[[#This Row],[GFS Classification]],[1]!Table6_GFS_codes_classification[#Data],COLUMNS($F:F)+3,FALSE),"Do not enter data")</f>
        <v>Do not enter data</v>
      </c>
      <c r="C28" s="107" t="str">
        <f>IFERROR(VLOOKUP(Government_revenues_table[[#This Row],[GFS Classification]],[1]!Table6_GFS_codes_classification[#Data],COLUMNS($F:G)+3,FALSE),"Do not enter data")</f>
        <v>Do not enter data</v>
      </c>
      <c r="D28" s="107" t="str">
        <f>IFERROR(VLOOKUP(Government_revenues_table[[#This Row],[GFS Classification]],[1]!Table6_GFS_codes_classification[#Data],COLUMNS($F:H)+3,FALSE),"Do not enter data")</f>
        <v>Do not enter data</v>
      </c>
      <c r="E28" s="107" t="str">
        <f>IFERROR(VLOOKUP(Government_revenues_table[[#This Row],[GFS Classification]],[1]!Table6_GFS_codes_classification[#Data],COLUMNS($F:I)+3,FALSE),"Do not enter data")</f>
        <v>Do not enter data</v>
      </c>
      <c r="F28" s="135" t="s">
        <v>505</v>
      </c>
      <c r="G28" s="4" t="s">
        <v>356</v>
      </c>
      <c r="H28" s="135" t="s">
        <v>506</v>
      </c>
      <c r="I28" s="331" t="s">
        <v>339</v>
      </c>
      <c r="J28" s="135">
        <v>1116376000</v>
      </c>
      <c r="K28" s="331" t="s">
        <v>52</v>
      </c>
      <c r="M28" s="420" t="s">
        <v>507</v>
      </c>
      <c r="N28" s="420"/>
    </row>
    <row r="29" spans="2:21" ht="15" thickBot="1">
      <c r="B29" s="107" t="str">
        <f>IFERROR(VLOOKUP(Government_revenues_table[[#This Row],[GFS Classification]],[1]!Table6_GFS_codes_classification[#Data],COLUMNS($F:F)+3,FALSE),"Do not enter data")</f>
        <v>Do not enter data</v>
      </c>
      <c r="C29" s="107" t="str">
        <f>IFERROR(VLOOKUP(Government_revenues_table[[#This Row],[GFS Classification]],[1]!Table6_GFS_codes_classification[#Data],COLUMNS($F:G)+3,FALSE),"Do not enter data")</f>
        <v>Do not enter data</v>
      </c>
      <c r="D29" s="107" t="str">
        <f>IFERROR(VLOOKUP(Government_revenues_table[[#This Row],[GFS Classification]],[1]!Table6_GFS_codes_classification[#Data],COLUMNS($F:H)+3,FALSE),"Do not enter data")</f>
        <v>Do not enter data</v>
      </c>
      <c r="E29" s="107" t="str">
        <f>IFERROR(VLOOKUP(Government_revenues_table[[#This Row],[GFS Classification]],[1]!Table6_GFS_codes_classification[#Data],COLUMNS($F:I)+3,FALSE),"Do not enter data")</f>
        <v>Do not enter data</v>
      </c>
      <c r="F29" s="135" t="s">
        <v>508</v>
      </c>
      <c r="G29" s="4" t="s">
        <v>356</v>
      </c>
      <c r="H29" s="135" t="s">
        <v>509</v>
      </c>
      <c r="I29" s="331" t="s">
        <v>339</v>
      </c>
      <c r="J29" s="135">
        <v>806758000</v>
      </c>
      <c r="K29" s="331" t="s">
        <v>52</v>
      </c>
      <c r="M29" s="109"/>
      <c r="N29" s="109"/>
    </row>
    <row r="30" spans="2:21">
      <c r="B30" s="107" t="str">
        <f>IFERROR(VLOOKUP(Government_revenues_table[[#This Row],[GFS Classification]],[1]!Table6_GFS_codes_classification[#Data],COLUMNS($F:F)+3,FALSE),"Do not enter data")</f>
        <v>Do not enter data</v>
      </c>
      <c r="C30" s="107" t="str">
        <f>IFERROR(VLOOKUP(Government_revenues_table[[#This Row],[GFS Classification]],[1]!Table6_GFS_codes_classification[#Data],COLUMNS($F:G)+3,FALSE),"Do not enter data")</f>
        <v>Do not enter data</v>
      </c>
      <c r="D30" s="107" t="str">
        <f>IFERROR(VLOOKUP(Government_revenues_table[[#This Row],[GFS Classification]],[1]!Table6_GFS_codes_classification[#Data],COLUMNS($F:H)+3,FALSE),"Do not enter data")</f>
        <v>Do not enter data</v>
      </c>
      <c r="E30" s="107" t="str">
        <f>IFERROR(VLOOKUP(Government_revenues_table[[#This Row],[GFS Classification]],[1]!Table6_GFS_codes_classification[#Data],COLUMNS($F:I)+3,FALSE),"Do not enter data")</f>
        <v>Do not enter data</v>
      </c>
      <c r="F30" s="331" t="s">
        <v>510</v>
      </c>
      <c r="G30" s="4" t="s">
        <v>356</v>
      </c>
      <c r="H30" s="135" t="s">
        <v>511</v>
      </c>
      <c r="I30" s="331" t="s">
        <v>493</v>
      </c>
      <c r="J30" s="135">
        <v>536832000</v>
      </c>
      <c r="K30" s="331" t="s">
        <v>52</v>
      </c>
      <c r="P30" s="110"/>
      <c r="Q30" s="4"/>
      <c r="R30" s="19"/>
      <c r="S30" s="4"/>
      <c r="T30" s="19"/>
      <c r="U30" s="4"/>
    </row>
    <row r="31" spans="2:21">
      <c r="B31" s="107" t="str">
        <f>IFERROR(VLOOKUP(Government_revenues_table[[#This Row],[GFS Classification]],[1]!Table6_GFS_codes_classification[#Data],COLUMNS($F:F)+3,FALSE),"Do not enter data")</f>
        <v>Do not enter data</v>
      </c>
      <c r="C31" s="107" t="str">
        <f>IFERROR(VLOOKUP(Government_revenues_table[[#This Row],[GFS Classification]],[1]!Table6_GFS_codes_classification[#Data],COLUMNS($F:G)+3,FALSE),"Do not enter data")</f>
        <v>Do not enter data</v>
      </c>
      <c r="D31" s="107" t="str">
        <f>IFERROR(VLOOKUP(Government_revenues_table[[#This Row],[GFS Classification]],[1]!Table6_GFS_codes_classification[#Data],COLUMNS($F:H)+3,FALSE),"Do not enter data")</f>
        <v>Do not enter data</v>
      </c>
      <c r="E31" s="107" t="str">
        <f>IFERROR(VLOOKUP(Government_revenues_table[[#This Row],[GFS Classification]],[1]!Table6_GFS_codes_classification[#Data],COLUMNS($F:I)+3,FALSE),"Do not enter data")</f>
        <v>Do not enter data</v>
      </c>
      <c r="F31" s="331" t="s">
        <v>508</v>
      </c>
      <c r="G31" s="4" t="s">
        <v>356</v>
      </c>
      <c r="H31" s="135" t="s">
        <v>512</v>
      </c>
      <c r="I31" s="331" t="s">
        <v>340</v>
      </c>
      <c r="J31" s="135">
        <v>291724385.60000002</v>
      </c>
      <c r="K31" s="331" t="s">
        <v>52</v>
      </c>
      <c r="P31" s="410"/>
      <c r="Q31" s="410"/>
      <c r="R31" s="410"/>
      <c r="S31" s="410"/>
      <c r="T31" s="410"/>
      <c r="U31" s="410"/>
    </row>
    <row r="32" spans="2:21">
      <c r="B32" s="107" t="str">
        <f>IFERROR(VLOOKUP(Government_revenues_table[[#This Row],[GFS Classification]],[1]!Table6_GFS_codes_classification[#Data],COLUMNS($F:F)+3,FALSE),"Do not enter data")</f>
        <v>Do not enter data</v>
      </c>
      <c r="C32" s="107" t="str">
        <f>IFERROR(VLOOKUP(Government_revenues_table[[#This Row],[GFS Classification]],[1]!Table6_GFS_codes_classification[#Data],COLUMNS($F:G)+3,FALSE),"Do not enter data")</f>
        <v>Do not enter data</v>
      </c>
      <c r="D32" s="107" t="str">
        <f>IFERROR(VLOOKUP(Government_revenues_table[[#This Row],[GFS Classification]],[1]!Table6_GFS_codes_classification[#Data],COLUMNS($F:H)+3,FALSE),"Do not enter data")</f>
        <v>Do not enter data</v>
      </c>
      <c r="E32" s="107" t="str">
        <f>IFERROR(VLOOKUP(Government_revenues_table[[#This Row],[GFS Classification]],[1]!Table6_GFS_codes_classification[#Data],COLUMNS($F:I)+3,FALSE),"Do not enter data")</f>
        <v>Do not enter data</v>
      </c>
      <c r="F32" s="135" t="s">
        <v>497</v>
      </c>
      <c r="G32" s="4" t="s">
        <v>356</v>
      </c>
      <c r="H32" s="135" t="s">
        <v>498</v>
      </c>
      <c r="I32" s="331" t="s">
        <v>493</v>
      </c>
      <c r="J32" s="135">
        <v>190000000</v>
      </c>
      <c r="K32" s="331" t="s">
        <v>52</v>
      </c>
    </row>
    <row r="33" spans="2:20">
      <c r="B33" s="107" t="str">
        <f>IFERROR(VLOOKUP(Government_revenues_table[[#This Row],[GFS Classification]],[1]!Table6_GFS_codes_classification[#Data],COLUMNS($F:F)+3,FALSE),"Do not enter data")</f>
        <v>Do not enter data</v>
      </c>
      <c r="C33" s="107" t="str">
        <f>IFERROR(VLOOKUP(Government_revenues_table[[#This Row],[GFS Classification]],[1]!Table6_GFS_codes_classification[#Data],COLUMNS($F:G)+3,FALSE),"Do not enter data")</f>
        <v>Do not enter data</v>
      </c>
      <c r="D33" s="107" t="str">
        <f>IFERROR(VLOOKUP(Government_revenues_table[[#This Row],[GFS Classification]],[1]!Table6_GFS_codes_classification[#Data],COLUMNS($F:H)+3,FALSE),"Do not enter data")</f>
        <v>Do not enter data</v>
      </c>
      <c r="E33" s="107" t="str">
        <f>IFERROR(VLOOKUP(Government_revenues_table[[#This Row],[GFS Classification]],[1]!Table6_GFS_codes_classification[#Data],COLUMNS($F:I)+3,FALSE),"Do not enter data")</f>
        <v>Do not enter data</v>
      </c>
      <c r="F33" s="135" t="s">
        <v>513</v>
      </c>
      <c r="G33" s="4" t="s">
        <v>356</v>
      </c>
      <c r="H33" s="135" t="s">
        <v>514</v>
      </c>
      <c r="I33" s="331" t="s">
        <v>339</v>
      </c>
      <c r="J33" s="135">
        <v>72471595</v>
      </c>
      <c r="K33" s="331" t="s">
        <v>52</v>
      </c>
    </row>
    <row r="34" spans="2:20">
      <c r="B34" s="107" t="str">
        <f>IFERROR(VLOOKUP(Government_revenues_table[[#This Row],[GFS Classification]],[1]!Table6_GFS_codes_classification[#Data],COLUMNS($F:F)+3,FALSE),"Do not enter data")</f>
        <v>Do not enter data</v>
      </c>
      <c r="C34" s="107" t="str">
        <f>IFERROR(VLOOKUP(Government_revenues_table[[#This Row],[GFS Classification]],[1]!Table6_GFS_codes_classification[#Data],COLUMNS($F:G)+3,FALSE),"Do not enter data")</f>
        <v>Do not enter data</v>
      </c>
      <c r="D34" s="107" t="str">
        <f>IFERROR(VLOOKUP(Government_revenues_table[[#This Row],[GFS Classification]],[1]!Table6_GFS_codes_classification[#Data],COLUMNS($F:H)+3,FALSE),"Do not enter data")</f>
        <v>Do not enter data</v>
      </c>
      <c r="E34" s="107" t="str">
        <f>IFERROR(VLOOKUP(Government_revenues_table[[#This Row],[GFS Classification]],[1]!Table6_GFS_codes_classification[#Data],COLUMNS($F:I)+3,FALSE),"Do not enter data")</f>
        <v>Do not enter data</v>
      </c>
      <c r="F34" s="135" t="s">
        <v>510</v>
      </c>
      <c r="G34" s="4" t="s">
        <v>356</v>
      </c>
      <c r="H34" s="135" t="s">
        <v>515</v>
      </c>
      <c r="I34" s="331" t="s">
        <v>493</v>
      </c>
      <c r="J34" s="135">
        <v>57467088</v>
      </c>
      <c r="K34" s="331" t="s">
        <v>52</v>
      </c>
      <c r="R34" s="112"/>
    </row>
    <row r="35" spans="2:20">
      <c r="B35" s="113" t="str">
        <f>IFERROR(VLOOKUP(Government_revenues_table[[#This Row],[GFS Classification]],[1]!Table6_GFS_codes_classification[#Data],COLUMNS($F:F)+3,FALSE),"Do not enter data")</f>
        <v>Do not enter data</v>
      </c>
      <c r="C35" s="113" t="str">
        <f>IFERROR(VLOOKUP(Government_revenues_table[[#This Row],[GFS Classification]],[1]!Table6_GFS_codes_classification[#Data],COLUMNS($F:G)+3,FALSE),"Do not enter data")</f>
        <v>Do not enter data</v>
      </c>
      <c r="D35" s="113" t="str">
        <f>IFERROR(VLOOKUP(Government_revenues_table[[#This Row],[GFS Classification]],[1]!Table6_GFS_codes_classification[#Data],COLUMNS($F:H)+3,FALSE),"Do not enter data")</f>
        <v>Do not enter data</v>
      </c>
      <c r="E35" s="113" t="str">
        <f>IFERROR(VLOOKUP(Government_revenues_table[[#This Row],[GFS Classification]],[1]!Table6_GFS_codes_classification[#Data],COLUMNS($F:I)+3,FALSE),"Do not enter data")</f>
        <v>Do not enter data</v>
      </c>
      <c r="F35" s="135" t="s">
        <v>513</v>
      </c>
      <c r="G35" s="4" t="s">
        <v>356</v>
      </c>
      <c r="H35" s="135" t="s">
        <v>516</v>
      </c>
      <c r="I35" s="332" t="s">
        <v>339</v>
      </c>
      <c r="J35" s="135">
        <v>36886919</v>
      </c>
      <c r="K35" s="331" t="s">
        <v>52</v>
      </c>
      <c r="R35" s="114"/>
    </row>
    <row r="36" spans="2:20">
      <c r="B36" s="107" t="str">
        <f>IFERROR(VLOOKUP(Government_revenues_table[[#This Row],[GFS Classification]],[1]!Table6_GFS_codes_classification[#Data],COLUMNS($F:F)+3,FALSE),"Do not enter data")</f>
        <v>Do not enter data</v>
      </c>
      <c r="C36" s="107" t="str">
        <f>IFERROR(VLOOKUP(Government_revenues_table[[#This Row],[GFS Classification]],[1]!Table6_GFS_codes_classification[#Data],COLUMNS($F:G)+3,FALSE),"Do not enter data")</f>
        <v>Do not enter data</v>
      </c>
      <c r="D36" s="107" t="str">
        <f>IFERROR(VLOOKUP(Government_revenues_table[[#This Row],[GFS Classification]],[1]!Table6_GFS_codes_classification[#Data],COLUMNS($F:H)+3,FALSE),"Do not enter data")</f>
        <v>Do not enter data</v>
      </c>
      <c r="E36" s="107" t="str">
        <f>IFERROR(VLOOKUP(Government_revenues_table[[#This Row],[GFS Classification]],[1]!Table6_GFS_codes_classification[#Data],COLUMNS($F:I)+3,FALSE),"Do not enter data")</f>
        <v>Do not enter data</v>
      </c>
      <c r="F36" s="135" t="s">
        <v>510</v>
      </c>
      <c r="G36" s="4" t="s">
        <v>356</v>
      </c>
      <c r="H36" s="135" t="s">
        <v>517</v>
      </c>
      <c r="I36" s="332" t="s">
        <v>340</v>
      </c>
      <c r="J36" s="135">
        <v>28158864.5</v>
      </c>
      <c r="K36" s="331" t="s">
        <v>52</v>
      </c>
    </row>
    <row r="37" spans="2:20">
      <c r="B37" s="107" t="str">
        <f>IFERROR(VLOOKUP(Government_revenues_table[[#This Row],[GFS Classification]],[1]!Table6_GFS_codes_classification[#Data],COLUMNS($F:F)+3,FALSE),"Do not enter data")</f>
        <v>Do not enter data</v>
      </c>
      <c r="C37" s="107" t="str">
        <f>IFERROR(VLOOKUP(Government_revenues_table[[#This Row],[GFS Classification]],[1]!Table6_GFS_codes_classification[#Data],COLUMNS($F:G)+3,FALSE),"Do not enter data")</f>
        <v>Do not enter data</v>
      </c>
      <c r="D37" s="107" t="str">
        <f>IFERROR(VLOOKUP(Government_revenues_table[[#This Row],[GFS Classification]],[1]!Table6_GFS_codes_classification[#Data],COLUMNS($F:H)+3,FALSE),"Do not enter data")</f>
        <v>Do not enter data</v>
      </c>
      <c r="E37" s="107" t="str">
        <f>IFERROR(VLOOKUP(Government_revenues_table[[#This Row],[GFS Classification]],[1]!Table6_GFS_codes_classification[#Data],COLUMNS($F:I)+3,FALSE),"Do not enter data")</f>
        <v>Do not enter data</v>
      </c>
      <c r="F37" s="331" t="s">
        <v>510</v>
      </c>
      <c r="G37" s="4" t="s">
        <v>356</v>
      </c>
      <c r="H37" s="135" t="s">
        <v>518</v>
      </c>
      <c r="I37" s="332" t="s">
        <v>493</v>
      </c>
      <c r="J37" s="135">
        <v>17623368</v>
      </c>
      <c r="K37" s="331" t="s">
        <v>52</v>
      </c>
    </row>
    <row r="38" spans="2:20">
      <c r="B38" s="107" t="str">
        <f>IFERROR(VLOOKUP(Government_revenues_table[[#This Row],[GFS Classification]],[1]!Table6_GFS_codes_classification[#Data],COLUMNS($F:F)+3,FALSE),"Do not enter data")</f>
        <v>Do not enter data</v>
      </c>
      <c r="C38" s="107" t="str">
        <f>IFERROR(VLOOKUP(Government_revenues_table[[#This Row],[GFS Classification]],[1]!Table6_GFS_codes_classification[#Data],COLUMNS($F:G)+3,FALSE),"Do not enter data")</f>
        <v>Do not enter data</v>
      </c>
      <c r="D38" s="107" t="str">
        <f>IFERROR(VLOOKUP(Government_revenues_table[[#This Row],[GFS Classification]],[1]!Table6_GFS_codes_classification[#Data],COLUMNS($F:H)+3,FALSE),"Do not enter data")</f>
        <v>Do not enter data</v>
      </c>
      <c r="E38" s="107" t="str">
        <f>IFERROR(VLOOKUP(Government_revenues_table[[#This Row],[GFS Classification]],[1]!Table6_GFS_codes_classification[#Data],COLUMNS($F:I)+3,FALSE),"Do not enter data")</f>
        <v>Do not enter data</v>
      </c>
      <c r="F38" s="331" t="s">
        <v>510</v>
      </c>
      <c r="G38" s="4" t="s">
        <v>356</v>
      </c>
      <c r="H38" s="135" t="s">
        <v>519</v>
      </c>
      <c r="I38" s="332" t="s">
        <v>493</v>
      </c>
      <c r="J38" s="135">
        <v>6125793</v>
      </c>
      <c r="K38" s="331" t="s">
        <v>52</v>
      </c>
      <c r="T38" s="112"/>
    </row>
    <row r="39" spans="2:20">
      <c r="B39" s="107" t="str">
        <f>IFERROR(VLOOKUP(Government_revenues_table[[#This Row],[GFS Classification]],[1]!Table6_GFS_codes_classification[#Data],COLUMNS($F:F)+3,FALSE),"Do not enter data")</f>
        <v>Do not enter data</v>
      </c>
      <c r="C39" s="107" t="str">
        <f>IFERROR(VLOOKUP(Government_revenues_table[[#This Row],[GFS Classification]],[1]!Table6_GFS_codes_classification[#Data],COLUMNS($F:G)+3,FALSE),"Do not enter data")</f>
        <v>Do not enter data</v>
      </c>
      <c r="D39" s="107" t="str">
        <f>IFERROR(VLOOKUP(Government_revenues_table[[#This Row],[GFS Classification]],[1]!Table6_GFS_codes_classification[#Data],COLUMNS($F:H)+3,FALSE),"Do not enter data")</f>
        <v>Do not enter data</v>
      </c>
      <c r="E39" s="107" t="str">
        <f>IFERROR(VLOOKUP(Government_revenues_table[[#This Row],[GFS Classification]],[1]!Table6_GFS_codes_classification[#Data],COLUMNS($F:I)+3,FALSE),"Do not enter data")</f>
        <v>Do not enter data</v>
      </c>
      <c r="F39" s="331" t="s">
        <v>510</v>
      </c>
      <c r="G39" s="331" t="s">
        <v>356</v>
      </c>
      <c r="H39" s="135" t="s">
        <v>520</v>
      </c>
      <c r="I39" s="331" t="s">
        <v>340</v>
      </c>
      <c r="J39" s="135">
        <v>1500000</v>
      </c>
      <c r="K39" s="331" t="s">
        <v>52</v>
      </c>
      <c r="T39" s="114"/>
    </row>
    <row r="40" spans="2:20">
      <c r="B40" s="107" t="str">
        <f>IFERROR(VLOOKUP(Government_revenues_table[[#This Row],[GFS Classification]],[1]!Table6_GFS_codes_classification[#Data],COLUMNS($F:F)+3,FALSE),"Do not enter data")</f>
        <v>Do not enter data</v>
      </c>
      <c r="C40" s="107" t="str">
        <f>IFERROR(VLOOKUP(Government_revenues_table[[#This Row],[GFS Classification]],[1]!Table6_GFS_codes_classification[#Data],COLUMNS($F:G)+3,FALSE),"Do not enter data")</f>
        <v>Do not enter data</v>
      </c>
      <c r="D40" s="107" t="str">
        <f>IFERROR(VLOOKUP(Government_revenues_table[[#This Row],[GFS Classification]],[1]!Table6_GFS_codes_classification[#Data],COLUMNS($F:H)+3,FALSE),"Do not enter data")</f>
        <v>Do not enter data</v>
      </c>
      <c r="E40" s="107" t="str">
        <f>IFERROR(VLOOKUP(Government_revenues_table[[#This Row],[GFS Classification]],[1]!Table6_GFS_codes_classification[#Data],COLUMNS($F:I)+3,FALSE),"Do not enter data")</f>
        <v>Do not enter data</v>
      </c>
      <c r="F40" s="331" t="s">
        <v>521</v>
      </c>
      <c r="G40" s="4" t="s">
        <v>356</v>
      </c>
      <c r="H40" s="135" t="s">
        <v>522</v>
      </c>
      <c r="I40" s="331" t="s">
        <v>493</v>
      </c>
      <c r="J40" s="135">
        <v>0</v>
      </c>
      <c r="K40" s="331" t="s">
        <v>52</v>
      </c>
    </row>
    <row r="41" spans="2:20">
      <c r="B41" s="107" t="str">
        <f>IFERROR(VLOOKUP(Government_revenues_table[[#This Row],[GFS Classification]],[1]!Table6_GFS_codes_classification[#Data],COLUMNS($F:F)+3,FALSE),"Do not enter data")</f>
        <v>Do not enter data</v>
      </c>
      <c r="C41" s="107" t="str">
        <f>IFERROR(VLOOKUP(Government_revenues_table[[#This Row],[GFS Classification]],[1]!Table6_GFS_codes_classification[#Data],COLUMNS($F:G)+3,FALSE),"Do not enter data")</f>
        <v>Do not enter data</v>
      </c>
      <c r="D41" s="107" t="str">
        <f>IFERROR(VLOOKUP(Government_revenues_table[[#This Row],[GFS Classification]],[1]!Table6_GFS_codes_classification[#Data],COLUMNS($F:H)+3,FALSE),"Do not enter data")</f>
        <v>Do not enter data</v>
      </c>
      <c r="E41" s="107" t="str">
        <f>IFERROR(VLOOKUP(Government_revenues_table[[#This Row],[GFS Classification]],[1]!Table6_GFS_codes_classification[#Data],COLUMNS($F:I)+3,FALSE),"Do not enter data")</f>
        <v>Do not enter data</v>
      </c>
      <c r="F41" s="135" t="s">
        <v>523</v>
      </c>
      <c r="G41" s="4" t="s">
        <v>356</v>
      </c>
      <c r="H41" s="135" t="s">
        <v>524</v>
      </c>
      <c r="I41" s="331" t="s">
        <v>339</v>
      </c>
      <c r="J41" s="135">
        <v>0</v>
      </c>
      <c r="K41" s="331" t="s">
        <v>52</v>
      </c>
      <c r="R41" s="112"/>
    </row>
    <row r="42" spans="2:20">
      <c r="B42" s="107" t="str">
        <f>IFERROR(VLOOKUP(Government_revenues_table[[#This Row],[GFS Classification]],[1]!Table6_GFS_codes_classification[#Data],COLUMNS($F:F)+3,FALSE),"Do not enter data")</f>
        <v>Do not enter data</v>
      </c>
      <c r="C42" s="107" t="str">
        <f>IFERROR(VLOOKUP(Government_revenues_table[[#This Row],[GFS Classification]],[1]!Table6_GFS_codes_classification[#Data],COLUMNS($F:G)+3,FALSE),"Do not enter data")</f>
        <v>Do not enter data</v>
      </c>
      <c r="D42" s="107" t="str">
        <f>IFERROR(VLOOKUP(Government_revenues_table[[#This Row],[GFS Classification]],[1]!Table6_GFS_codes_classification[#Data],COLUMNS($F:H)+3,FALSE),"Do not enter data")</f>
        <v>Do not enter data</v>
      </c>
      <c r="E42" s="107" t="str">
        <f>IFERROR(VLOOKUP(Government_revenues_table[[#This Row],[GFS Classification]],[1]!Table6_GFS_codes_classification[#Data],COLUMNS($F:I)+3,FALSE),"Do not enter data")</f>
        <v>Do not enter data</v>
      </c>
      <c r="F42" s="135" t="s">
        <v>513</v>
      </c>
      <c r="G42" s="4" t="s">
        <v>356</v>
      </c>
      <c r="H42" s="135" t="s">
        <v>525</v>
      </c>
      <c r="I42" s="331" t="s">
        <v>339</v>
      </c>
      <c r="J42" s="135">
        <v>0</v>
      </c>
      <c r="K42" s="331" t="s">
        <v>52</v>
      </c>
      <c r="R42" s="114"/>
      <c r="T42" s="112"/>
    </row>
    <row r="43" spans="2:20">
      <c r="B43" s="107" t="str">
        <f>IFERROR(VLOOKUP(Government_revenues_table[[#This Row],[GFS Classification]],[1]!Table6_GFS_codes_classification[#Data],COLUMNS($F:F)+3,FALSE),"Do not enter data")</f>
        <v>Do not enter data</v>
      </c>
      <c r="C43" s="107" t="str">
        <f>IFERROR(VLOOKUP(Government_revenues_table[[#This Row],[GFS Classification]],[1]!Table6_GFS_codes_classification[#Data],COLUMNS($F:G)+3,FALSE),"Do not enter data")</f>
        <v>Do not enter data</v>
      </c>
      <c r="D43" s="107" t="str">
        <f>IFERROR(VLOOKUP(Government_revenues_table[[#This Row],[GFS Classification]],[1]!Table6_GFS_codes_classification[#Data],COLUMNS($F:H)+3,FALSE),"Do not enter data")</f>
        <v>Do not enter data</v>
      </c>
      <c r="E43" s="107" t="str">
        <f>IFERROR(VLOOKUP(Government_revenues_table[[#This Row],[GFS Classification]],[1]!Table6_GFS_codes_classification[#Data],COLUMNS($F:I)+3,FALSE),"Do not enter data")</f>
        <v>Do not enter data</v>
      </c>
      <c r="F43" s="135" t="s">
        <v>526</v>
      </c>
      <c r="G43" s="4" t="s">
        <v>356</v>
      </c>
      <c r="H43" s="135" t="s">
        <v>527</v>
      </c>
      <c r="I43" s="331" t="s">
        <v>340</v>
      </c>
      <c r="J43" s="135">
        <v>0</v>
      </c>
      <c r="K43" s="331" t="s">
        <v>52</v>
      </c>
      <c r="R43" s="114"/>
      <c r="T43" s="114"/>
    </row>
    <row r="44" spans="2:20">
      <c r="B44" s="113" t="str">
        <f>IFERROR(VLOOKUP(Government_revenues_table[[#This Row],[GFS Classification]],[1]!Table6_GFS_codes_classification[#Data],COLUMNS($F:F)+3,FALSE),"Do not enter data")</f>
        <v>Do not enter data</v>
      </c>
      <c r="C44" s="113" t="str">
        <f>IFERROR(VLOOKUP(Government_revenues_table[[#This Row],[GFS Classification]],[1]!Table6_GFS_codes_classification[#Data],COLUMNS($F:G)+3,FALSE),"Do not enter data")</f>
        <v>Do not enter data</v>
      </c>
      <c r="D44" s="113" t="str">
        <f>IFERROR(VLOOKUP(Government_revenues_table[[#This Row],[GFS Classification]],[1]!Table6_GFS_codes_classification[#Data],COLUMNS($F:H)+3,FALSE),"Do not enter data")</f>
        <v>Do not enter data</v>
      </c>
      <c r="E44" s="113" t="str">
        <f>IFERROR(VLOOKUP(Government_revenues_table[[#This Row],[GFS Classification]],[1]!Table6_GFS_codes_classification[#Data],COLUMNS($F:I)+3,FALSE),"Do not enter data")</f>
        <v>Do not enter data</v>
      </c>
      <c r="F44" s="135" t="s">
        <v>500</v>
      </c>
      <c r="G44" s="4" t="s">
        <v>356</v>
      </c>
      <c r="H44" s="135" t="s">
        <v>511</v>
      </c>
      <c r="I44" s="331" t="s">
        <v>493</v>
      </c>
      <c r="J44" s="135">
        <v>0</v>
      </c>
      <c r="K44" s="331" t="s">
        <v>52</v>
      </c>
      <c r="R44" s="114"/>
      <c r="T44" s="112"/>
    </row>
    <row r="45" spans="2:20">
      <c r="B45" s="107" t="str">
        <f>IFERROR(VLOOKUP(Government_revenues_table[[#This Row],[GFS Classification]],[1]!Table6_GFS_codes_classification[#Data],COLUMNS($F:F)+3,FALSE),"Do not enter data")</f>
        <v>Do not enter data</v>
      </c>
      <c r="C45" s="107" t="str">
        <f>IFERROR(VLOOKUP(Government_revenues_table[[#This Row],[GFS Classification]],[1]!Table6_GFS_codes_classification[#Data],COLUMNS($F:G)+3,FALSE),"Do not enter data")</f>
        <v>Do not enter data</v>
      </c>
      <c r="D45" s="107" t="str">
        <f>IFERROR(VLOOKUP(Government_revenues_table[[#This Row],[GFS Classification]],[1]!Table6_GFS_codes_classification[#Data],COLUMNS($F:H)+3,FALSE),"Do not enter data")</f>
        <v>Do not enter data</v>
      </c>
      <c r="E45" s="107" t="str">
        <f>IFERROR(VLOOKUP(Government_revenues_table[[#This Row],[GFS Classification]],[1]!Table6_GFS_codes_classification[#Data],COLUMNS($F:I)+3,FALSE),"Do not enter data")</f>
        <v>Do not enter data</v>
      </c>
      <c r="F45" s="331" t="s">
        <v>521</v>
      </c>
      <c r="G45" s="4" t="s">
        <v>356</v>
      </c>
      <c r="H45" s="135" t="s">
        <v>528</v>
      </c>
      <c r="I45" s="331" t="s">
        <v>493</v>
      </c>
      <c r="J45" s="135"/>
      <c r="K45" s="331" t="s">
        <v>52</v>
      </c>
      <c r="T45" s="112"/>
    </row>
    <row r="46" spans="2:20">
      <c r="B46" s="107" t="str">
        <f>IFERROR(VLOOKUP(Government_revenues_table[[#This Row],[GFS Classification]],[1]!Table6_GFS_codes_classification[#Data],COLUMNS($F:F)+3,FALSE),"Do not enter data")</f>
        <v>Do not enter data</v>
      </c>
      <c r="C46" s="107" t="str">
        <f>IFERROR(VLOOKUP(Government_revenues_table[[#This Row],[GFS Classification]],[1]!Table6_GFS_codes_classification[#Data],COLUMNS($F:G)+3,FALSE),"Do not enter data")</f>
        <v>Do not enter data</v>
      </c>
      <c r="D46" s="107" t="str">
        <f>IFERROR(VLOOKUP(Government_revenues_table[[#This Row],[GFS Classification]],[1]!Table6_GFS_codes_classification[#Data],COLUMNS($F:H)+3,FALSE),"Do not enter data")</f>
        <v>Do not enter data</v>
      </c>
      <c r="E46" s="107" t="str">
        <f>IFERROR(VLOOKUP(Government_revenues_table[[#This Row],[GFS Classification]],[1]!Table6_GFS_codes_classification[#Data],COLUMNS($F:I)+3,FALSE),"Do not enter data")</f>
        <v>Do not enter data</v>
      </c>
      <c r="F46" s="135" t="s">
        <v>495</v>
      </c>
      <c r="G46" s="4" t="s">
        <v>356</v>
      </c>
      <c r="H46" s="135" t="s">
        <v>529</v>
      </c>
      <c r="I46" s="331" t="s">
        <v>493</v>
      </c>
      <c r="J46" s="135"/>
      <c r="K46" s="331" t="s">
        <v>52</v>
      </c>
    </row>
    <row r="47" spans="2:20">
      <c r="B47" s="107" t="str">
        <f>IFERROR(VLOOKUP(Government_revenues_table[[#This Row],[GFS Classification]],[1]!Table6_GFS_codes_classification[#Data],COLUMNS($F:F)+3,FALSE),"Do not enter data")</f>
        <v>Do not enter data</v>
      </c>
      <c r="C47" s="107" t="str">
        <f>IFERROR(VLOOKUP(Government_revenues_table[[#This Row],[GFS Classification]],[1]!Table6_GFS_codes_classification[#Data],COLUMNS($F:G)+3,FALSE),"Do not enter data")</f>
        <v>Do not enter data</v>
      </c>
      <c r="D47" s="107" t="str">
        <f>IFERROR(VLOOKUP(Government_revenues_table[[#This Row],[GFS Classification]],[1]!Table6_GFS_codes_classification[#Data],COLUMNS($F:H)+3,FALSE),"Do not enter data")</f>
        <v>Do not enter data</v>
      </c>
      <c r="E47" s="107" t="str">
        <f>IFERROR(VLOOKUP(Government_revenues_table[[#This Row],[GFS Classification]],[1]!Table6_GFS_codes_classification[#Data],COLUMNS($F:I)+3,FALSE),"Do not enter data")</f>
        <v>Do not enter data</v>
      </c>
      <c r="F47" s="135" t="s">
        <v>513</v>
      </c>
      <c r="G47" s="4" t="s">
        <v>356</v>
      </c>
      <c r="H47" s="135" t="s">
        <v>530</v>
      </c>
      <c r="I47" s="331" t="s">
        <v>339</v>
      </c>
      <c r="J47" s="135"/>
      <c r="K47" s="331" t="s">
        <v>52</v>
      </c>
      <c r="T47" s="114"/>
    </row>
    <row r="48" spans="2:20">
      <c r="B48" s="107" t="str">
        <f>IFERROR(VLOOKUP(Government_revenues_table[[#This Row],[GFS Classification]],[1]!Table6_GFS_codes_classification[#Data],COLUMNS($F:F)+3,FALSE),"Do not enter data")</f>
        <v>Do not enter data</v>
      </c>
      <c r="C48" s="107" t="str">
        <f>IFERROR(VLOOKUP(Government_revenues_table[[#This Row],[GFS Classification]],[1]!Table6_GFS_codes_classification[#Data],COLUMNS($F:G)+3,FALSE),"Do not enter data")</f>
        <v>Do not enter data</v>
      </c>
      <c r="D48" s="107" t="str">
        <f>IFERROR(VLOOKUP(Government_revenues_table[[#This Row],[GFS Classification]],[1]!Table6_GFS_codes_classification[#Data],COLUMNS($F:H)+3,FALSE),"Do not enter data")</f>
        <v>Do not enter data</v>
      </c>
      <c r="E48" s="107" t="str">
        <f>IFERROR(VLOOKUP(Government_revenues_table[[#This Row],[GFS Classification]],[1]!Table6_GFS_codes_classification[#Data],COLUMNS($F:I)+3,FALSE),"Do not enter data")</f>
        <v>Do not enter data</v>
      </c>
      <c r="F48" s="115" t="s">
        <v>379</v>
      </c>
      <c r="J48" s="111" t="s">
        <v>169</v>
      </c>
      <c r="K48" s="101" t="s">
        <v>468</v>
      </c>
    </row>
    <row r="49" spans="6:20" ht="15" thickBot="1"/>
    <row r="50" spans="6:20" ht="17.100000000000001" thickBot="1">
      <c r="I50" s="116" t="s">
        <v>531</v>
      </c>
      <c r="J50" s="117">
        <f>SUMIF(Government_revenues_table[Currency],"USD",Government_revenues_table[Revenue value])+(IFERROR(SUMIF(Government_revenues_table[Currency],"&lt;&gt;USD",Government_revenues_table[Revenue value])/'[1]Part 1 - About'!$E$45,0))</f>
        <v>0</v>
      </c>
      <c r="K50" s="101" t="s">
        <v>532</v>
      </c>
      <c r="T50" s="114"/>
    </row>
    <row r="51" spans="6:20" ht="21" customHeight="1" thickBot="1">
      <c r="I51" s="118"/>
      <c r="J51" s="112"/>
    </row>
    <row r="52" spans="6:20" ht="17.100000000000001" thickBot="1">
      <c r="I52" s="116" t="str">
        <f>"Total in "&amp;'[1]Part 1 - About'!E44</f>
        <v>Total in XXX</v>
      </c>
      <c r="J52" s="117">
        <f>IF('[1]Part 1 - About'!$E$44="USD",0,SUMIF(Government_revenues_table[Currency],'[1]Part 1 - About'!$E$44,Government_revenues_table[Revenue value]))+(IFERROR(SUMIF(Government_revenues_table[Currency],"USD",Government_revenues_table[Revenue value])*'[1]Part 1 - About'!$E$45,0))</f>
        <v>0</v>
      </c>
    </row>
    <row r="56" spans="6:20" ht="23.1">
      <c r="F56" s="274" t="s">
        <v>533</v>
      </c>
      <c r="G56" s="274"/>
      <c r="H56" s="119"/>
      <c r="I56" s="119"/>
      <c r="J56" s="119"/>
      <c r="K56" s="119"/>
    </row>
    <row r="57" spans="6:20">
      <c r="F57" s="276" t="s">
        <v>534</v>
      </c>
      <c r="G57" s="120"/>
      <c r="H57" s="120"/>
      <c r="I57" s="120"/>
      <c r="J57" s="121"/>
      <c r="K57" s="120"/>
    </row>
    <row r="58" spans="6:20">
      <c r="F58" s="276"/>
      <c r="G58" s="120"/>
      <c r="H58" s="120"/>
      <c r="I58" s="120"/>
      <c r="J58" s="121"/>
      <c r="K58" s="120"/>
    </row>
    <row r="59" spans="6:20">
      <c r="F59" s="276"/>
      <c r="G59" s="120"/>
      <c r="H59" s="120"/>
      <c r="I59" s="120"/>
      <c r="J59" s="121"/>
      <c r="K59" s="120"/>
    </row>
    <row r="60" spans="6:20">
      <c r="F60" s="276" t="s">
        <v>535</v>
      </c>
      <c r="G60" s="120" t="s">
        <v>536</v>
      </c>
      <c r="H60" s="120"/>
      <c r="I60" s="120"/>
      <c r="J60" s="121"/>
      <c r="K60" s="120"/>
    </row>
    <row r="61" spans="6:20">
      <c r="F61" s="276" t="s">
        <v>537</v>
      </c>
      <c r="G61" s="120" t="s">
        <v>538</v>
      </c>
      <c r="H61" s="120"/>
      <c r="I61" s="120"/>
      <c r="J61" s="121"/>
      <c r="K61" s="120"/>
    </row>
    <row r="62" spans="6:20">
      <c r="F62" s="276"/>
      <c r="G62" s="122" t="s">
        <v>349</v>
      </c>
      <c r="H62" s="122" t="s">
        <v>487</v>
      </c>
      <c r="I62" s="122" t="s">
        <v>488</v>
      </c>
      <c r="J62" s="123" t="s">
        <v>489</v>
      </c>
      <c r="K62" s="122" t="s">
        <v>391</v>
      </c>
    </row>
    <row r="63" spans="6:20">
      <c r="F63" s="276"/>
      <c r="G63" s="124" t="s">
        <v>82</v>
      </c>
      <c r="H63" s="124" t="s">
        <v>539</v>
      </c>
      <c r="I63" s="124" t="s">
        <v>540</v>
      </c>
      <c r="J63" s="125"/>
      <c r="K63" s="126" t="s">
        <v>295</v>
      </c>
    </row>
    <row r="64" spans="6:20">
      <c r="F64" s="276"/>
      <c r="G64" s="120" t="s">
        <v>356</v>
      </c>
      <c r="H64" s="120" t="s">
        <v>541</v>
      </c>
      <c r="I64" s="120" t="s">
        <v>540</v>
      </c>
      <c r="J64" s="121"/>
      <c r="K64" s="120" t="s">
        <v>295</v>
      </c>
    </row>
    <row r="65" spans="6:14" ht="15" thickBot="1">
      <c r="F65" s="276"/>
      <c r="G65" s="127" t="s">
        <v>542</v>
      </c>
      <c r="H65" s="127"/>
      <c r="I65" s="127"/>
      <c r="J65" s="128">
        <f>SUM(J63:J64)</f>
        <v>0</v>
      </c>
      <c r="K65" s="127" t="s">
        <v>295</v>
      </c>
    </row>
    <row r="66" spans="6:14" ht="15" thickTop="1">
      <c r="F66" s="276" t="s">
        <v>543</v>
      </c>
      <c r="G66" s="120" t="s">
        <v>544</v>
      </c>
      <c r="H66" s="120"/>
      <c r="I66" s="120"/>
      <c r="J66" s="121"/>
      <c r="K66" s="120"/>
    </row>
    <row r="67" spans="6:14">
      <c r="F67" s="276" t="s">
        <v>545</v>
      </c>
      <c r="G67" s="120" t="s">
        <v>544</v>
      </c>
      <c r="H67" s="120"/>
      <c r="I67" s="120"/>
      <c r="J67" s="121"/>
      <c r="K67" s="120"/>
    </row>
    <row r="68" spans="6:14">
      <c r="F68" s="276" t="s">
        <v>546</v>
      </c>
      <c r="G68" s="120" t="s">
        <v>544</v>
      </c>
      <c r="H68" s="120"/>
      <c r="I68" s="120"/>
      <c r="J68" s="121"/>
      <c r="K68" s="120"/>
    </row>
    <row r="69" spans="6:14">
      <c r="F69" s="276"/>
      <c r="G69" s="120"/>
      <c r="H69" s="120"/>
      <c r="I69" s="120"/>
      <c r="J69" s="121"/>
      <c r="K69" s="120"/>
    </row>
    <row r="70" spans="6:14">
      <c r="F70" s="276"/>
      <c r="G70" s="120"/>
      <c r="H70" s="120"/>
      <c r="I70" s="120"/>
      <c r="J70" s="121"/>
      <c r="K70" s="120"/>
    </row>
    <row r="71" spans="6:14" ht="18.75" customHeight="1">
      <c r="F71" s="276"/>
      <c r="G71" s="120"/>
      <c r="H71" s="120"/>
      <c r="I71" s="120"/>
      <c r="J71" s="121"/>
      <c r="K71" s="120"/>
    </row>
    <row r="72" spans="6:14" ht="15.75" customHeight="1">
      <c r="F72" s="276"/>
      <c r="G72" s="120"/>
      <c r="H72" s="120"/>
      <c r="I72" s="120"/>
      <c r="J72" s="121"/>
      <c r="K72" s="120"/>
    </row>
    <row r="73" spans="6:14">
      <c r="F73" s="276"/>
      <c r="G73" s="120"/>
      <c r="H73" s="120"/>
      <c r="I73" s="120"/>
      <c r="J73" s="121"/>
      <c r="K73" s="120"/>
    </row>
    <row r="74" spans="6:14">
      <c r="F74" s="276"/>
      <c r="G74" s="120"/>
      <c r="H74" s="120"/>
      <c r="I74" s="120"/>
      <c r="J74" s="121"/>
      <c r="K74" s="120"/>
    </row>
    <row r="75" spans="6:14">
      <c r="F75" s="272"/>
      <c r="G75" s="272"/>
      <c r="H75" s="272"/>
      <c r="I75" s="272"/>
      <c r="J75" s="272"/>
      <c r="K75" s="272"/>
    </row>
    <row r="76" spans="6:14" ht="15.75" customHeight="1" thickBot="1">
      <c r="F76" s="421"/>
      <c r="G76" s="421"/>
      <c r="H76" s="421"/>
      <c r="I76" s="421"/>
      <c r="J76" s="421"/>
      <c r="K76" s="421"/>
      <c r="L76" s="421"/>
      <c r="M76" s="421"/>
      <c r="N76" s="421"/>
    </row>
    <row r="77" spans="6:14">
      <c r="F77" s="422"/>
      <c r="G77" s="422"/>
      <c r="H77" s="422"/>
      <c r="I77" s="422"/>
      <c r="J77" s="422"/>
      <c r="K77" s="422"/>
      <c r="L77" s="422"/>
      <c r="M77" s="422"/>
      <c r="N77" s="422"/>
    </row>
    <row r="78" spans="6:14" ht="15" thickBot="1">
      <c r="F78" s="403"/>
      <c r="G78" s="404"/>
      <c r="H78" s="404"/>
      <c r="I78" s="404"/>
      <c r="J78" s="404"/>
      <c r="K78" s="404"/>
      <c r="L78" s="404"/>
      <c r="M78" s="404"/>
      <c r="N78" s="404"/>
    </row>
    <row r="79" spans="6:14">
      <c r="F79" s="405"/>
      <c r="G79" s="406"/>
      <c r="H79" s="406"/>
      <c r="I79" s="406"/>
      <c r="J79" s="406"/>
      <c r="K79" s="406"/>
      <c r="L79" s="406"/>
      <c r="M79" s="406"/>
      <c r="N79" s="406"/>
    </row>
    <row r="80" spans="6:14" ht="15" thickBot="1">
      <c r="F80" s="423"/>
      <c r="G80" s="423"/>
      <c r="H80" s="423"/>
      <c r="I80" s="423"/>
      <c r="J80" s="423"/>
      <c r="K80" s="423"/>
      <c r="L80" s="423"/>
      <c r="M80" s="423"/>
      <c r="N80" s="423"/>
    </row>
    <row r="81" spans="6:14">
      <c r="F81" s="366" t="s">
        <v>29</v>
      </c>
      <c r="G81" s="366"/>
      <c r="H81" s="366"/>
      <c r="I81" s="366"/>
      <c r="J81" s="366"/>
      <c r="K81" s="366"/>
      <c r="L81" s="366"/>
      <c r="M81" s="366"/>
      <c r="N81" s="366"/>
    </row>
    <row r="82" spans="6:14" ht="15.75" customHeight="1">
      <c r="F82" s="350" t="s">
        <v>30</v>
      </c>
      <c r="G82" s="350"/>
      <c r="H82" s="350"/>
      <c r="I82" s="350"/>
      <c r="J82" s="350"/>
      <c r="K82" s="350"/>
      <c r="L82" s="350"/>
      <c r="M82" s="350"/>
      <c r="N82" s="350"/>
    </row>
    <row r="83" spans="6:14">
      <c r="F83" s="366" t="s">
        <v>469</v>
      </c>
      <c r="G83" s="366"/>
      <c r="H83" s="366"/>
      <c r="I83" s="366"/>
      <c r="J83" s="366"/>
      <c r="K83" s="366"/>
      <c r="L83" s="366"/>
      <c r="M83" s="366"/>
      <c r="N83" s="366"/>
    </row>
  </sheetData>
  <sheetProtection insertRows="0"/>
  <protectedRanges>
    <protectedRange algorithmName="SHA-512" hashValue="19r0bVvPR7yZA0UiYij7Tv1CBk3noIABvFePbLhCJ4nk3L6A+Fy+RdPPS3STf+a52x4pG2PQK4FAkXK9epnlIA==" saltValue="gQC4yrLvnbJqxYZ0KSEoZA==" spinCount="100000" sqref="F48:G48 K63 K50 I48:K48" name="Government revenues"/>
    <protectedRange algorithmName="SHA-512" hashValue="19r0bVvPR7yZA0UiYij7Tv1CBk3noIABvFePbLhCJ4nk3L6A+Fy+RdPPS3STf+a52x4pG2PQK4FAkXK9epnlIA==" saltValue="gQC4yrLvnbJqxYZ0KSEoZA==" spinCount="100000" sqref="J22:K47 F22:G47" name="Government revenues_5"/>
    <protectedRange algorithmName="SHA-512" hashValue="19r0bVvPR7yZA0UiYij7Tv1CBk3noIABvFePbLhCJ4nk3L6A+Fy+RdPPS3STf+a52x4pG2PQK4FAkXK9epnlIA==" saltValue="gQC4yrLvnbJqxYZ0KSEoZA==" spinCount="100000" sqref="I22:I47" name="Government revenues_1_4"/>
  </protectedRanges>
  <mergeCells count="26">
    <mergeCell ref="F82:N82"/>
    <mergeCell ref="F83:N83"/>
    <mergeCell ref="F76:N76"/>
    <mergeCell ref="F77:N77"/>
    <mergeCell ref="F78:N78"/>
    <mergeCell ref="F79:N79"/>
    <mergeCell ref="F80:N80"/>
    <mergeCell ref="F81:N81"/>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dataValidations count="3">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47" xr:uid="{F5A6FB67-CFF9-CA4D-A177-80DF5496EC4C}"/>
    <dataValidation type="list" allowBlank="1" showInputMessage="1" showErrorMessage="1" sqref="F22:F47" xr:uid="{53643D1E-71E3-9D40-89D3-AA564EF7B8FC}">
      <formula1>GFS_list</formula1>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45:J47 J22:J27 J31:J41" xr:uid="{57428011-B05B-8C48-9037-30C3053FE90C}">
      <formula1>0.1</formula1>
      <formula2>0.2</formula2>
    </dataValidation>
  </dataValidations>
  <hyperlinks>
    <hyperlink ref="M19" r:id="rId1" location="r5-1" display="EITI Requirement 5.1" xr:uid="{B2EF692F-DFC1-444E-BBB3-7007D9E11E40}"/>
    <hyperlink ref="F20" r:id="rId2" location="r4-1" display="EITI Requirement 4.1" xr:uid="{A053EF5E-FD5E-134A-BD13-A4917E76E1E6}"/>
    <hyperlink ref="M28:N28" r:id="rId3" display="or, https://www.imf.org/external/np/sta/gfsm/" xr:uid="{9DF32873-12EA-C146-91E8-EEA5FCCCB07F}"/>
    <hyperlink ref="M27:N27" r:id="rId4" display="For more guidance, please visit https://eiti.org/summary-data-template" xr:uid="{BD5500A9-5BBA-2F4D-B576-9BCC73AA9F73}"/>
  </hyperlinks>
  <pageMargins left="0.7" right="0.7" top="0.75" bottom="0.75" header="0.3" footer="0.3"/>
  <pageSetup paperSize="9" orientation="portrait" r:id="rId5"/>
  <colBreaks count="1" manualBreakCount="1">
    <brk id="12" max="1048575" man="1"/>
  </colBreaks>
  <drawing r:id="rId6"/>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Receiving government agency" prompt="Input the name of the government recipient here._x000a__x000a_Please refrain from using acronyms, and input complete name" xr:uid="{F2ED2A35-DF9A-BC48-8D85-682639E0DE23}">
          <x14:formula1>
            <xm:f>'https://extractives.sharepoint.com/Users/lusinetovmasyan/Desktop/VALIDATION 2023/Summary data/[2021 Armenia Summary data EN.xlsm]Part 3 - Reporting entities'!#REF!</xm:f>
          </x14:formula1>
          <xm:sqref>I22:I47</xm:sqref>
        </x14:dataValidation>
        <x14:dataValidation type="list" allowBlank="1" showInputMessage="1" showErrorMessage="1" xr:uid="{99CEB7FC-9CAD-3B47-B27F-7EF2E12C1E81}">
          <x14:formula1>
            <xm:f>'https://extractives.sharepoint.com/Users/lusinetovmasyan/Desktop/VALIDATION 2023/Summary data/[2021 Armenia Summary data EN.xlsm]Lists'!#REF!</xm:f>
          </x14:formula1>
          <xm:sqref>K22:K47</xm:sqref>
        </x14:dataValidation>
        <x14:dataValidation type="list" allowBlank="1" showInputMessage="1" showErrorMessage="1" promptTitle="Please select sector" prompt="Please select the relevant sector from the list" xr:uid="{E5177590-3917-5045-9681-0B24DA8E5739}">
          <x14:formula1>
            <xm:f>'https://extractives.sharepoint.com/Users/lusinetovmasyan/Desktop/VALIDATION 2023/Summary data/[2021 Armenia Summary data EN.xlsm]Lists'!#REF!</xm:f>
          </x14:formula1>
          <xm:sqref>G22:G47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26DB-FADC-7F43-B45E-A080393801BB}">
  <sheetPr codeName="Sheet15"/>
  <dimension ref="B2:O93"/>
  <sheetViews>
    <sheetView showGridLines="0" topLeftCell="A3" zoomScale="66" zoomScaleNormal="42" workbookViewId="0">
      <selection activeCell="K69" sqref="K69"/>
    </sheetView>
  </sheetViews>
  <sheetFormatPr defaultColWidth="9" defaultRowHeight="14.1"/>
  <cols>
    <col min="1" max="1" width="3.875" style="118" customWidth="1"/>
    <col min="2" max="2" width="0" style="118" hidden="1" customWidth="1"/>
    <col min="3" max="3" width="53" style="118" customWidth="1"/>
    <col min="4" max="4" width="50.5" style="118" customWidth="1"/>
    <col min="5" max="5" width="30.5" style="118" bestFit="1" customWidth="1"/>
    <col min="6" max="6" width="31.5" style="118" bestFit="1" customWidth="1"/>
    <col min="7" max="7" width="34.375" style="118" bestFit="1" customWidth="1"/>
    <col min="8" max="8" width="22.875" style="118" bestFit="1" customWidth="1"/>
    <col min="9" max="9" width="27" style="118" bestFit="1" customWidth="1"/>
    <col min="10" max="10" width="22.5" style="118" customWidth="1"/>
    <col min="11" max="11" width="37.375" style="118" bestFit="1" customWidth="1"/>
    <col min="12" max="12" width="38.5" style="118" bestFit="1" customWidth="1"/>
    <col min="13" max="13" width="26" style="118" bestFit="1" customWidth="1"/>
    <col min="14" max="14" width="16.5" style="118" bestFit="1" customWidth="1"/>
    <col min="15" max="15" width="33.5" style="118" customWidth="1"/>
    <col min="16" max="16" width="4" style="118" customWidth="1"/>
    <col min="17" max="17" width="9" style="118"/>
    <col min="18" max="34" width="15.875" style="118" customWidth="1"/>
    <col min="35" max="16384" width="9" style="118"/>
  </cols>
  <sheetData>
    <row r="2" spans="2:15" s="101" customFormat="1">
      <c r="C2" s="395" t="s">
        <v>547</v>
      </c>
      <c r="D2" s="395"/>
      <c r="E2" s="395"/>
      <c r="F2" s="395"/>
      <c r="G2" s="395"/>
      <c r="H2" s="395"/>
      <c r="I2" s="395"/>
      <c r="J2" s="395"/>
      <c r="K2" s="395"/>
      <c r="L2" s="395"/>
      <c r="M2" s="395"/>
      <c r="N2" s="395"/>
      <c r="O2" s="267"/>
    </row>
    <row r="3" spans="2:15" ht="21" customHeight="1">
      <c r="C3" s="428" t="s">
        <v>548</v>
      </c>
      <c r="D3" s="428"/>
      <c r="E3" s="428"/>
      <c r="F3" s="428"/>
      <c r="G3" s="428"/>
      <c r="H3" s="428"/>
      <c r="I3" s="428"/>
      <c r="J3" s="428"/>
      <c r="K3" s="428"/>
      <c r="L3" s="428"/>
      <c r="M3" s="428"/>
      <c r="N3" s="428"/>
      <c r="O3" s="277"/>
    </row>
    <row r="4" spans="2:15" s="101" customFormat="1" ht="15.75" customHeight="1">
      <c r="C4" s="424" t="s">
        <v>549</v>
      </c>
      <c r="D4" s="424"/>
      <c r="E4" s="424"/>
      <c r="F4" s="424"/>
      <c r="G4" s="424"/>
      <c r="H4" s="424"/>
      <c r="I4" s="424"/>
      <c r="J4" s="424"/>
      <c r="K4" s="424"/>
      <c r="L4" s="424"/>
      <c r="M4" s="424"/>
      <c r="N4" s="424"/>
      <c r="O4" s="278"/>
    </row>
    <row r="5" spans="2:15" s="101" customFormat="1" ht="15.75" customHeight="1">
      <c r="C5" s="424" t="s">
        <v>550</v>
      </c>
      <c r="D5" s="424"/>
      <c r="E5" s="424"/>
      <c r="F5" s="424"/>
      <c r="G5" s="424"/>
      <c r="H5" s="424"/>
      <c r="I5" s="424"/>
      <c r="J5" s="424"/>
      <c r="K5" s="424"/>
      <c r="L5" s="424"/>
      <c r="M5" s="424"/>
      <c r="N5" s="424"/>
      <c r="O5" s="278"/>
    </row>
    <row r="6" spans="2:15" s="101" customFormat="1" ht="15.75" customHeight="1">
      <c r="C6" s="424" t="s">
        <v>551</v>
      </c>
      <c r="D6" s="424"/>
      <c r="E6" s="424"/>
      <c r="F6" s="424"/>
      <c r="G6" s="424"/>
      <c r="H6" s="424"/>
      <c r="I6" s="424"/>
      <c r="J6" s="424"/>
      <c r="K6" s="424"/>
      <c r="L6" s="424"/>
      <c r="M6" s="424"/>
      <c r="N6" s="424"/>
      <c r="O6" s="278"/>
    </row>
    <row r="7" spans="2:15" s="101" customFormat="1" ht="15.75" customHeight="1">
      <c r="C7" s="424" t="s">
        <v>552</v>
      </c>
      <c r="D7" s="424"/>
      <c r="E7" s="424"/>
      <c r="F7" s="424"/>
      <c r="G7" s="424"/>
      <c r="H7" s="424"/>
      <c r="I7" s="424"/>
      <c r="J7" s="424"/>
      <c r="K7" s="424"/>
      <c r="L7" s="424"/>
      <c r="M7" s="424"/>
      <c r="N7" s="424"/>
      <c r="O7" s="278"/>
    </row>
    <row r="8" spans="2:15" s="101" customFormat="1" ht="15.75" customHeight="1">
      <c r="C8" s="424" t="s">
        <v>553</v>
      </c>
      <c r="D8" s="424"/>
      <c r="E8" s="424"/>
      <c r="F8" s="424"/>
      <c r="G8" s="424"/>
      <c r="H8" s="424"/>
      <c r="I8" s="424"/>
      <c r="J8" s="424"/>
      <c r="K8" s="424"/>
      <c r="L8" s="424"/>
      <c r="M8" s="424"/>
      <c r="N8" s="424"/>
      <c r="O8" s="278"/>
    </row>
    <row r="9" spans="2:15" s="101" customFormat="1">
      <c r="C9" s="425" t="s">
        <v>38</v>
      </c>
      <c r="D9" s="425"/>
      <c r="E9" s="425"/>
      <c r="F9" s="425"/>
      <c r="G9" s="425"/>
      <c r="H9" s="425"/>
      <c r="I9" s="425"/>
      <c r="J9" s="425"/>
      <c r="K9" s="425"/>
      <c r="L9" s="425"/>
      <c r="M9" s="425"/>
      <c r="N9" s="425"/>
      <c r="O9" s="273"/>
    </row>
    <row r="10" spans="2:15">
      <c r="C10" s="445"/>
      <c r="D10" s="445"/>
      <c r="E10" s="445"/>
      <c r="F10" s="445"/>
      <c r="G10" s="445"/>
      <c r="H10" s="445"/>
      <c r="I10" s="445"/>
      <c r="J10" s="445"/>
      <c r="K10" s="445"/>
      <c r="L10" s="445"/>
      <c r="M10" s="445"/>
      <c r="N10" s="445"/>
    </row>
    <row r="11" spans="2:15" ht="23.1">
      <c r="C11" s="396" t="s">
        <v>554</v>
      </c>
      <c r="D11" s="396"/>
      <c r="E11" s="396"/>
      <c r="F11" s="396"/>
      <c r="G11" s="396"/>
      <c r="H11" s="396"/>
      <c r="I11" s="396"/>
      <c r="J11" s="396"/>
      <c r="K11" s="396"/>
      <c r="L11" s="396"/>
      <c r="M11" s="396"/>
      <c r="N11" s="396"/>
      <c r="O11" s="271"/>
    </row>
    <row r="12" spans="2:15" s="101" customFormat="1" ht="14.25" customHeight="1"/>
    <row r="13" spans="2:15" s="101" customFormat="1" ht="15.75" customHeight="1">
      <c r="B13" s="417" t="s">
        <v>555</v>
      </c>
      <c r="C13" s="417"/>
      <c r="D13" s="417"/>
      <c r="E13" s="417"/>
      <c r="F13" s="417"/>
      <c r="G13" s="417"/>
      <c r="H13" s="417"/>
      <c r="I13" s="417"/>
      <c r="J13" s="417"/>
      <c r="K13" s="417"/>
      <c r="L13" s="417"/>
      <c r="M13" s="417"/>
      <c r="N13" s="417"/>
      <c r="O13" s="275"/>
    </row>
    <row r="14" spans="2:15" s="101" customFormat="1" ht="30">
      <c r="B14" s="101" t="s">
        <v>349</v>
      </c>
      <c r="C14" s="101" t="s">
        <v>556</v>
      </c>
      <c r="D14" s="101" t="s">
        <v>488</v>
      </c>
      <c r="E14" s="101" t="s">
        <v>487</v>
      </c>
      <c r="F14" s="101" t="s">
        <v>557</v>
      </c>
      <c r="G14" s="101" t="s">
        <v>558</v>
      </c>
      <c r="H14" s="101" t="s">
        <v>559</v>
      </c>
      <c r="I14" s="101" t="s">
        <v>560</v>
      </c>
      <c r="J14" s="101" t="s">
        <v>489</v>
      </c>
      <c r="K14" s="101" t="s">
        <v>561</v>
      </c>
      <c r="L14" s="101" t="s">
        <v>562</v>
      </c>
      <c r="M14" s="101" t="s">
        <v>563</v>
      </c>
      <c r="N14" s="101" t="s">
        <v>564</v>
      </c>
      <c r="O14" s="228" t="s">
        <v>565</v>
      </c>
    </row>
    <row r="15" spans="2:15" s="101" customFormat="1">
      <c r="B15" s="101" t="e">
        <f>VLOOKUP(C15,[1]!Companies[#Data],3,FALSE)</f>
        <v>#REF!</v>
      </c>
      <c r="C15" s="331" t="s">
        <v>354</v>
      </c>
      <c r="D15" s="331" t="s">
        <v>493</v>
      </c>
      <c r="E15" s="331" t="s">
        <v>492</v>
      </c>
      <c r="F15" s="331" t="s">
        <v>58</v>
      </c>
      <c r="G15" s="331" t="s">
        <v>58</v>
      </c>
      <c r="H15" s="331" t="s">
        <v>404</v>
      </c>
      <c r="I15" s="331" t="s">
        <v>52</v>
      </c>
      <c r="J15" s="135">
        <v>4603867473</v>
      </c>
      <c r="K15" s="331"/>
      <c r="L15" s="331"/>
    </row>
    <row r="16" spans="2:15" s="101" customFormat="1">
      <c r="B16" s="101" t="e">
        <f>VLOOKUP(C16,[1]!Companies[#Data],3,FALSE)</f>
        <v>#REF!</v>
      </c>
      <c r="C16" s="331" t="s">
        <v>354</v>
      </c>
      <c r="D16" s="331" t="s">
        <v>493</v>
      </c>
      <c r="E16" s="331" t="s">
        <v>501</v>
      </c>
      <c r="F16" s="331" t="s">
        <v>73</v>
      </c>
      <c r="G16" s="331" t="s">
        <v>73</v>
      </c>
      <c r="H16" s="331"/>
      <c r="I16" s="331" t="s">
        <v>52</v>
      </c>
      <c r="J16" s="135">
        <v>0</v>
      </c>
      <c r="K16" s="331"/>
      <c r="L16" s="331"/>
    </row>
    <row r="17" spans="2:12" s="101" customFormat="1">
      <c r="B17" s="101" t="e">
        <f>VLOOKUP(C17,[1]!Companies[#Data],3,FALSE)</f>
        <v>#REF!</v>
      </c>
      <c r="C17" s="331" t="s">
        <v>354</v>
      </c>
      <c r="D17" s="331" t="s">
        <v>493</v>
      </c>
      <c r="E17" s="331" t="s">
        <v>503</v>
      </c>
      <c r="F17" s="331" t="s">
        <v>73</v>
      </c>
      <c r="G17" s="331" t="s">
        <v>73</v>
      </c>
      <c r="H17" s="331"/>
      <c r="I17" s="331" t="s">
        <v>52</v>
      </c>
      <c r="J17" s="135">
        <v>59456646</v>
      </c>
      <c r="K17" s="331"/>
      <c r="L17" s="331"/>
    </row>
    <row r="18" spans="2:12" s="101" customFormat="1">
      <c r="B18" s="101" t="e">
        <f>VLOOKUP(C18,[1]!Companies[#Data],3,FALSE)</f>
        <v>#REF!</v>
      </c>
      <c r="C18" s="331" t="s">
        <v>354</v>
      </c>
      <c r="D18" s="331" t="s">
        <v>339</v>
      </c>
      <c r="E18" s="331" t="s">
        <v>506</v>
      </c>
      <c r="F18" s="331" t="s">
        <v>58</v>
      </c>
      <c r="G18" s="331" t="s">
        <v>58</v>
      </c>
      <c r="H18" s="331" t="s">
        <v>404</v>
      </c>
      <c r="I18" s="331" t="s">
        <v>52</v>
      </c>
      <c r="J18" s="135">
        <v>31723513</v>
      </c>
      <c r="K18" s="331"/>
      <c r="L18" s="331"/>
    </row>
    <row r="19" spans="2:12" s="101" customFormat="1">
      <c r="B19" s="101" t="e">
        <f>VLOOKUP(C19,[1]!Companies[#Data],3,FALSE)</f>
        <v>#REF!</v>
      </c>
      <c r="C19" s="331" t="s">
        <v>354</v>
      </c>
      <c r="D19" s="331" t="s">
        <v>339</v>
      </c>
      <c r="E19" s="331" t="s">
        <v>509</v>
      </c>
      <c r="F19" s="331" t="s">
        <v>58</v>
      </c>
      <c r="G19" s="331" t="s">
        <v>58</v>
      </c>
      <c r="H19" s="331" t="s">
        <v>404</v>
      </c>
      <c r="I19" s="331" t="s">
        <v>52</v>
      </c>
      <c r="J19" s="135">
        <v>36000000</v>
      </c>
      <c r="K19" s="331"/>
      <c r="L19" s="331"/>
    </row>
    <row r="20" spans="2:12" s="101" customFormat="1">
      <c r="B20" s="101" t="e">
        <f>VLOOKUP(C20,[1]!Companies[#Data],3,FALSE)</f>
        <v>#REF!</v>
      </c>
      <c r="C20" s="331" t="s">
        <v>566</v>
      </c>
      <c r="D20" s="331" t="s">
        <v>493</v>
      </c>
      <c r="E20" s="331" t="s">
        <v>492</v>
      </c>
      <c r="F20" s="331" t="s">
        <v>58</v>
      </c>
      <c r="G20" s="331" t="s">
        <v>58</v>
      </c>
      <c r="H20" s="331" t="s">
        <v>407</v>
      </c>
      <c r="I20" s="331" t="s">
        <v>52</v>
      </c>
      <c r="J20" s="135">
        <v>753813006</v>
      </c>
      <c r="K20" s="331"/>
      <c r="L20" s="331"/>
    </row>
    <row r="21" spans="2:12" s="101" customFormat="1">
      <c r="B21" s="101" t="e">
        <f>VLOOKUP(C21,[1]!Companies[#Data],3,FALSE)</f>
        <v>#REF!</v>
      </c>
      <c r="C21" s="331" t="s">
        <v>566</v>
      </c>
      <c r="D21" s="331" t="s">
        <v>493</v>
      </c>
      <c r="E21" s="331" t="s">
        <v>501</v>
      </c>
      <c r="F21" s="331" t="s">
        <v>73</v>
      </c>
      <c r="G21" s="331" t="s">
        <v>73</v>
      </c>
      <c r="H21" s="331"/>
      <c r="I21" s="331" t="s">
        <v>52</v>
      </c>
      <c r="J21" s="135">
        <v>0</v>
      </c>
      <c r="K21" s="331"/>
      <c r="L21" s="331"/>
    </row>
    <row r="22" spans="2:12" s="101" customFormat="1">
      <c r="B22" s="101" t="e">
        <f>VLOOKUP(C22,[1]!Companies[#Data],3,FALSE)</f>
        <v>#REF!</v>
      </c>
      <c r="C22" s="331" t="s">
        <v>566</v>
      </c>
      <c r="D22" s="331" t="s">
        <v>493</v>
      </c>
      <c r="E22" s="331" t="s">
        <v>503</v>
      </c>
      <c r="F22" s="331" t="s">
        <v>73</v>
      </c>
      <c r="G22" s="331" t="s">
        <v>73</v>
      </c>
      <c r="H22" s="331"/>
      <c r="I22" s="331" t="s">
        <v>52</v>
      </c>
      <c r="J22" s="135">
        <v>19931838</v>
      </c>
      <c r="K22" s="331"/>
      <c r="L22" s="331"/>
    </row>
    <row r="23" spans="2:12" s="101" customFormat="1">
      <c r="B23" s="101" t="e">
        <f>VLOOKUP(C23,[1]!Companies[#Data],3,FALSE)</f>
        <v>#REF!</v>
      </c>
      <c r="C23" s="331" t="s">
        <v>566</v>
      </c>
      <c r="D23" s="331" t="s">
        <v>339</v>
      </c>
      <c r="E23" s="331" t="s">
        <v>506</v>
      </c>
      <c r="F23" s="331" t="s">
        <v>58</v>
      </c>
      <c r="G23" s="331" t="s">
        <v>58</v>
      </c>
      <c r="H23" s="331" t="s">
        <v>407</v>
      </c>
      <c r="I23" s="331" t="s">
        <v>52</v>
      </c>
      <c r="J23" s="135">
        <v>9574008</v>
      </c>
      <c r="K23" s="331"/>
      <c r="L23" s="331"/>
    </row>
    <row r="24" spans="2:12" s="101" customFormat="1">
      <c r="B24" s="101" t="e">
        <f>VLOOKUP(C24,[1]!Companies[#Data],3,FALSE)</f>
        <v>#REF!</v>
      </c>
      <c r="C24" s="331" t="s">
        <v>566</v>
      </c>
      <c r="D24" s="331" t="s">
        <v>339</v>
      </c>
      <c r="E24" s="331" t="s">
        <v>509</v>
      </c>
      <c r="F24" s="331" t="s">
        <v>58</v>
      </c>
      <c r="G24" s="331" t="s">
        <v>58</v>
      </c>
      <c r="H24" s="331" t="s">
        <v>407</v>
      </c>
      <c r="I24" s="331" t="s">
        <v>52</v>
      </c>
      <c r="J24" s="135">
        <v>82000000</v>
      </c>
      <c r="K24" s="331"/>
      <c r="L24" s="331"/>
    </row>
    <row r="25" spans="2:12" s="101" customFormat="1">
      <c r="B25" s="101" t="e">
        <f>VLOOKUP(C25,[1]!Companies[#Data],3,FALSE)</f>
        <v>#REF!</v>
      </c>
      <c r="C25" s="331" t="s">
        <v>567</v>
      </c>
      <c r="D25" s="331" t="s">
        <v>493</v>
      </c>
      <c r="E25" s="331" t="s">
        <v>492</v>
      </c>
      <c r="F25" s="331" t="s">
        <v>58</v>
      </c>
      <c r="G25" s="331" t="s">
        <v>58</v>
      </c>
      <c r="H25" s="331" t="s">
        <v>401</v>
      </c>
      <c r="I25" s="331" t="s">
        <v>52</v>
      </c>
      <c r="J25" s="135">
        <v>2942052023</v>
      </c>
      <c r="K25" s="331"/>
      <c r="L25" s="331"/>
    </row>
    <row r="26" spans="2:12" s="101" customFormat="1">
      <c r="B26" s="101" t="e">
        <f>VLOOKUP(C26,[1]!Companies[#Data],3,FALSE)</f>
        <v>#REF!</v>
      </c>
      <c r="C26" s="331" t="s">
        <v>567</v>
      </c>
      <c r="D26" s="331" t="s">
        <v>493</v>
      </c>
      <c r="E26" s="331" t="s">
        <v>501</v>
      </c>
      <c r="F26" s="331" t="s">
        <v>73</v>
      </c>
      <c r="G26" s="331" t="s">
        <v>73</v>
      </c>
      <c r="H26" s="331"/>
      <c r="I26" s="331" t="s">
        <v>52</v>
      </c>
      <c r="J26" s="135">
        <v>0</v>
      </c>
      <c r="K26" s="331"/>
      <c r="L26" s="331"/>
    </row>
    <row r="27" spans="2:12" s="101" customFormat="1">
      <c r="B27" s="101" t="e">
        <f>VLOOKUP(C27,[1]!Companies[#Data],3,FALSE)</f>
        <v>#REF!</v>
      </c>
      <c r="C27" s="331" t="s">
        <v>567</v>
      </c>
      <c r="D27" s="331" t="s">
        <v>493</v>
      </c>
      <c r="E27" s="331" t="s">
        <v>503</v>
      </c>
      <c r="F27" s="331" t="s">
        <v>73</v>
      </c>
      <c r="G27" s="331" t="s">
        <v>73</v>
      </c>
      <c r="H27" s="331"/>
      <c r="I27" s="331" t="s">
        <v>52</v>
      </c>
      <c r="J27" s="135">
        <v>76683032</v>
      </c>
      <c r="K27" s="331"/>
      <c r="L27" s="331"/>
    </row>
    <row r="28" spans="2:12" s="101" customFormat="1">
      <c r="B28" s="101" t="e">
        <f>VLOOKUP(C28,[1]!Companies[#Data],3,FALSE)</f>
        <v>#REF!</v>
      </c>
      <c r="C28" s="331" t="s">
        <v>567</v>
      </c>
      <c r="D28" s="331" t="s">
        <v>339</v>
      </c>
      <c r="E28" s="331" t="s">
        <v>506</v>
      </c>
      <c r="F28" s="331" t="s">
        <v>58</v>
      </c>
      <c r="G28" s="331" t="s">
        <v>58</v>
      </c>
      <c r="H28" s="331" t="s">
        <v>401</v>
      </c>
      <c r="I28" s="331" t="s">
        <v>52</v>
      </c>
      <c r="J28" s="135">
        <v>113391288</v>
      </c>
      <c r="K28" s="331"/>
      <c r="L28" s="331"/>
    </row>
    <row r="29" spans="2:12" s="101" customFormat="1">
      <c r="B29" s="101" t="e">
        <f>VLOOKUP(C29,[1]!Companies[#Data],3,FALSE)</f>
        <v>#REF!</v>
      </c>
      <c r="C29" s="331" t="s">
        <v>567</v>
      </c>
      <c r="D29" s="331" t="s">
        <v>339</v>
      </c>
      <c r="E29" s="331" t="s">
        <v>509</v>
      </c>
      <c r="F29" s="331" t="s">
        <v>58</v>
      </c>
      <c r="G29" s="331" t="s">
        <v>58</v>
      </c>
      <c r="H29" s="331" t="s">
        <v>401</v>
      </c>
      <c r="I29" s="331" t="s">
        <v>52</v>
      </c>
      <c r="J29" s="135">
        <v>20000000</v>
      </c>
      <c r="K29" s="331"/>
      <c r="L29" s="331"/>
    </row>
    <row r="30" spans="2:12" s="101" customFormat="1">
      <c r="B30" s="101" t="e">
        <f>VLOOKUP(C30,[1]!Companies[#Data],3,FALSE)</f>
        <v>#REF!</v>
      </c>
      <c r="C30" s="331" t="s">
        <v>568</v>
      </c>
      <c r="D30" s="331" t="s">
        <v>493</v>
      </c>
      <c r="E30" s="331" t="s">
        <v>492</v>
      </c>
      <c r="F30" s="331" t="s">
        <v>58</v>
      </c>
      <c r="G30" s="331" t="s">
        <v>58</v>
      </c>
      <c r="H30" s="331" t="s">
        <v>413</v>
      </c>
      <c r="I30" s="331" t="s">
        <v>52</v>
      </c>
      <c r="J30" s="135">
        <v>3623610055</v>
      </c>
      <c r="K30" s="331"/>
      <c r="L30" s="331"/>
    </row>
    <row r="31" spans="2:12" s="101" customFormat="1">
      <c r="B31" s="101" t="e">
        <f>VLOOKUP(C31,[1]!Companies[#Data],3,FALSE)</f>
        <v>#REF!</v>
      </c>
      <c r="C31" s="331" t="s">
        <v>568</v>
      </c>
      <c r="D31" s="331" t="s">
        <v>493</v>
      </c>
      <c r="E31" s="331" t="s">
        <v>501</v>
      </c>
      <c r="F31" s="331" t="s">
        <v>73</v>
      </c>
      <c r="G31" s="331" t="s">
        <v>73</v>
      </c>
      <c r="H31" s="331"/>
      <c r="I31" s="331" t="s">
        <v>52</v>
      </c>
      <c r="J31" s="135">
        <v>0</v>
      </c>
      <c r="K31" s="331"/>
      <c r="L31" s="331"/>
    </row>
    <row r="32" spans="2:12" s="101" customFormat="1">
      <c r="B32" s="101" t="e">
        <f>VLOOKUP(C32,[1]!Companies[#Data],3,FALSE)</f>
        <v>#REF!</v>
      </c>
      <c r="C32" s="331" t="s">
        <v>568</v>
      </c>
      <c r="D32" s="331" t="s">
        <v>493</v>
      </c>
      <c r="E32" s="331" t="s">
        <v>503</v>
      </c>
      <c r="F32" s="331" t="s">
        <v>73</v>
      </c>
      <c r="G32" s="331" t="s">
        <v>73</v>
      </c>
      <c r="H32" s="331"/>
      <c r="I32" s="331" t="s">
        <v>52</v>
      </c>
      <c r="J32" s="135">
        <v>236099289</v>
      </c>
      <c r="K32" s="331"/>
      <c r="L32" s="331"/>
    </row>
    <row r="33" spans="2:12" s="101" customFormat="1">
      <c r="B33" s="101" t="e">
        <f>VLOOKUP(C33,[1]!Companies[#Data],3,FALSE)</f>
        <v>#REF!</v>
      </c>
      <c r="C33" s="331" t="s">
        <v>568</v>
      </c>
      <c r="D33" s="331" t="s">
        <v>339</v>
      </c>
      <c r="E33" s="331" t="s">
        <v>506</v>
      </c>
      <c r="F33" s="331" t="s">
        <v>58</v>
      </c>
      <c r="G33" s="331" t="s">
        <v>58</v>
      </c>
      <c r="H33" s="331" t="s">
        <v>413</v>
      </c>
      <c r="I33" s="331" t="s">
        <v>52</v>
      </c>
      <c r="J33" s="135">
        <v>68960000</v>
      </c>
      <c r="K33" s="331"/>
      <c r="L33" s="331"/>
    </row>
    <row r="34" spans="2:12" s="101" customFormat="1">
      <c r="B34" s="101" t="e">
        <f>VLOOKUP(C34,[1]!Companies[#Data],3,FALSE)</f>
        <v>#REF!</v>
      </c>
      <c r="C34" s="331" t="s">
        <v>568</v>
      </c>
      <c r="D34" s="331" t="s">
        <v>339</v>
      </c>
      <c r="E34" s="331" t="s">
        <v>509</v>
      </c>
      <c r="F34" s="331" t="s">
        <v>58</v>
      </c>
      <c r="G34" s="331" t="s">
        <v>58</v>
      </c>
      <c r="H34" s="331" t="s">
        <v>413</v>
      </c>
      <c r="I34" s="331" t="s">
        <v>52</v>
      </c>
      <c r="J34" s="135">
        <v>50000000</v>
      </c>
      <c r="K34" s="331"/>
      <c r="L34" s="331"/>
    </row>
    <row r="35" spans="2:12" s="101" customFormat="1">
      <c r="B35" s="101" t="e">
        <f>VLOOKUP(C35,[1]!Companies[#Data],3,FALSE)</f>
        <v>#REF!</v>
      </c>
      <c r="C35" s="331" t="s">
        <v>369</v>
      </c>
      <c r="D35" s="331" t="s">
        <v>493</v>
      </c>
      <c r="E35" s="331" t="s">
        <v>492</v>
      </c>
      <c r="F35" s="331" t="s">
        <v>58</v>
      </c>
      <c r="G35" s="331" t="s">
        <v>58</v>
      </c>
      <c r="H35" s="331" t="s">
        <v>443</v>
      </c>
      <c r="I35" s="331" t="s">
        <v>52</v>
      </c>
      <c r="J35" s="135">
        <v>0</v>
      </c>
      <c r="K35" s="331"/>
      <c r="L35" s="331"/>
    </row>
    <row r="36" spans="2:12" s="101" customFormat="1">
      <c r="B36" s="101" t="e">
        <f>VLOOKUP(C36,[1]!Companies[#Data],3,FALSE)</f>
        <v>#REF!</v>
      </c>
      <c r="C36" s="331" t="s">
        <v>369</v>
      </c>
      <c r="D36" s="331" t="s">
        <v>493</v>
      </c>
      <c r="E36" s="331" t="s">
        <v>501</v>
      </c>
      <c r="F36" s="331" t="s">
        <v>73</v>
      </c>
      <c r="G36" s="331" t="s">
        <v>73</v>
      </c>
      <c r="H36" s="331"/>
      <c r="I36" s="331" t="s">
        <v>52</v>
      </c>
      <c r="J36" s="135">
        <v>182084897</v>
      </c>
      <c r="K36" s="331"/>
      <c r="L36" s="331"/>
    </row>
    <row r="37" spans="2:12" s="101" customFormat="1">
      <c r="B37" s="101" t="e">
        <f>VLOOKUP(C37,[1]!Companies[#Data],3,FALSE)</f>
        <v>#REF!</v>
      </c>
      <c r="C37" s="331" t="s">
        <v>369</v>
      </c>
      <c r="D37" s="331" t="s">
        <v>493</v>
      </c>
      <c r="E37" s="331" t="s">
        <v>503</v>
      </c>
      <c r="F37" s="331" t="s">
        <v>73</v>
      </c>
      <c r="G37" s="331" t="s">
        <v>73</v>
      </c>
      <c r="H37" s="331"/>
      <c r="I37" s="331" t="s">
        <v>52</v>
      </c>
      <c r="J37" s="135">
        <v>0</v>
      </c>
      <c r="K37" s="331"/>
      <c r="L37" s="331"/>
    </row>
    <row r="38" spans="2:12" s="101" customFormat="1">
      <c r="B38" s="101" t="e">
        <f>VLOOKUP(C38,[1]!Companies[#Data],3,FALSE)</f>
        <v>#REF!</v>
      </c>
      <c r="C38" s="331" t="s">
        <v>369</v>
      </c>
      <c r="D38" s="331" t="s">
        <v>339</v>
      </c>
      <c r="E38" s="331" t="s">
        <v>506</v>
      </c>
      <c r="F38" s="331" t="s">
        <v>58</v>
      </c>
      <c r="G38" s="331" t="s">
        <v>58</v>
      </c>
      <c r="H38" s="331" t="s">
        <v>443</v>
      </c>
      <c r="I38" s="331" t="s">
        <v>52</v>
      </c>
      <c r="J38" s="135">
        <v>1637377</v>
      </c>
      <c r="K38" s="331"/>
      <c r="L38" s="331"/>
    </row>
    <row r="39" spans="2:12" s="101" customFormat="1">
      <c r="B39" s="101" t="e">
        <f>VLOOKUP(C39,[1]!Companies[#Data],3,FALSE)</f>
        <v>#REF!</v>
      </c>
      <c r="C39" s="331" t="s">
        <v>369</v>
      </c>
      <c r="D39" s="331" t="s">
        <v>339</v>
      </c>
      <c r="E39" s="331" t="s">
        <v>509</v>
      </c>
      <c r="F39" s="331" t="s">
        <v>58</v>
      </c>
      <c r="G39" s="331" t="s">
        <v>58</v>
      </c>
      <c r="H39" s="331" t="s">
        <v>443</v>
      </c>
      <c r="I39" s="331" t="s">
        <v>52</v>
      </c>
      <c r="J39" s="135">
        <v>0</v>
      </c>
      <c r="K39" s="331"/>
      <c r="L39" s="331"/>
    </row>
    <row r="40" spans="2:12" s="101" customFormat="1">
      <c r="B40" s="101" t="e">
        <f>VLOOKUP(C40,[1]!Companies[#Data],3,FALSE)</f>
        <v>#REF!</v>
      </c>
      <c r="C40" s="331" t="s">
        <v>569</v>
      </c>
      <c r="D40" s="331" t="s">
        <v>493</v>
      </c>
      <c r="E40" s="331" t="s">
        <v>492</v>
      </c>
      <c r="F40" s="331" t="s">
        <v>58</v>
      </c>
      <c r="G40" s="331" t="s">
        <v>58</v>
      </c>
      <c r="H40" s="331" t="s">
        <v>410</v>
      </c>
      <c r="I40" s="331" t="s">
        <v>52</v>
      </c>
      <c r="J40" s="135">
        <v>1297164729</v>
      </c>
      <c r="K40" s="331"/>
      <c r="L40" s="331"/>
    </row>
    <row r="41" spans="2:12" s="101" customFormat="1">
      <c r="B41" s="101" t="e">
        <f>VLOOKUP(C41,[1]!Companies[#Data],3,FALSE)</f>
        <v>#REF!</v>
      </c>
      <c r="C41" s="331" t="s">
        <v>569</v>
      </c>
      <c r="D41" s="331" t="s">
        <v>493</v>
      </c>
      <c r="E41" s="331" t="s">
        <v>501</v>
      </c>
      <c r="F41" s="331" t="s">
        <v>73</v>
      </c>
      <c r="G41" s="331" t="s">
        <v>73</v>
      </c>
      <c r="H41" s="331"/>
      <c r="I41" s="331" t="s">
        <v>52</v>
      </c>
      <c r="J41" s="135">
        <v>1551404253</v>
      </c>
      <c r="K41" s="331"/>
      <c r="L41" s="331"/>
    </row>
    <row r="42" spans="2:12" s="101" customFormat="1">
      <c r="B42" s="101" t="e">
        <f>VLOOKUP(C42,[1]!Companies[#Data],3,FALSE)</f>
        <v>#REF!</v>
      </c>
      <c r="C42" s="331" t="s">
        <v>569</v>
      </c>
      <c r="D42" s="331" t="s">
        <v>493</v>
      </c>
      <c r="E42" s="331" t="s">
        <v>503</v>
      </c>
      <c r="F42" s="331" t="s">
        <v>73</v>
      </c>
      <c r="G42" s="331" t="s">
        <v>73</v>
      </c>
      <c r="H42" s="331"/>
      <c r="I42" s="331" t="s">
        <v>52</v>
      </c>
      <c r="J42" s="135">
        <v>11491766</v>
      </c>
      <c r="K42" s="331"/>
      <c r="L42" s="331"/>
    </row>
    <row r="43" spans="2:12" s="101" customFormat="1">
      <c r="B43" s="101" t="e">
        <f>VLOOKUP(C43,[1]!Companies[#Data],3,FALSE)</f>
        <v>#REF!</v>
      </c>
      <c r="C43" s="331" t="s">
        <v>569</v>
      </c>
      <c r="D43" s="331" t="s">
        <v>339</v>
      </c>
      <c r="E43" s="331" t="s">
        <v>506</v>
      </c>
      <c r="F43" s="331" t="s">
        <v>58</v>
      </c>
      <c r="G43" s="331" t="s">
        <v>58</v>
      </c>
      <c r="H43" s="331" t="s">
        <v>410</v>
      </c>
      <c r="I43" s="331" t="s">
        <v>52</v>
      </c>
      <c r="J43" s="135">
        <v>3651456</v>
      </c>
      <c r="K43" s="331"/>
      <c r="L43" s="331"/>
    </row>
    <row r="44" spans="2:12" s="101" customFormat="1">
      <c r="B44" s="101" t="e">
        <f>VLOOKUP(C44,[1]!Companies[#Data],3,FALSE)</f>
        <v>#REF!</v>
      </c>
      <c r="C44" s="331" t="s">
        <v>569</v>
      </c>
      <c r="D44" s="331" t="s">
        <v>339</v>
      </c>
      <c r="E44" s="331" t="s">
        <v>509</v>
      </c>
      <c r="F44" s="331" t="s">
        <v>58</v>
      </c>
      <c r="G44" s="331" t="s">
        <v>58</v>
      </c>
      <c r="H44" s="331" t="s">
        <v>410</v>
      </c>
      <c r="I44" s="331" t="s">
        <v>52</v>
      </c>
      <c r="J44" s="135">
        <v>6914925</v>
      </c>
      <c r="K44" s="331"/>
      <c r="L44" s="331"/>
    </row>
    <row r="45" spans="2:12" s="101" customFormat="1">
      <c r="B45" s="101" t="e">
        <f>VLOOKUP(C45,[1]!Companies[#Data],3,FALSE)</f>
        <v>#REF!</v>
      </c>
      <c r="C45" s="331" t="s">
        <v>570</v>
      </c>
      <c r="D45" s="331" t="s">
        <v>493</v>
      </c>
      <c r="E45" s="331" t="s">
        <v>492</v>
      </c>
      <c r="F45" s="331" t="s">
        <v>58</v>
      </c>
      <c r="G45" s="331" t="s">
        <v>58</v>
      </c>
      <c r="H45" s="331" t="s">
        <v>446</v>
      </c>
      <c r="I45" s="331" t="s">
        <v>52</v>
      </c>
      <c r="J45" s="135">
        <v>0</v>
      </c>
      <c r="K45" s="331"/>
      <c r="L45" s="331"/>
    </row>
    <row r="46" spans="2:12" s="101" customFormat="1">
      <c r="B46" s="101" t="e">
        <f>VLOOKUP(C46,[1]!Companies[#Data],3,FALSE)</f>
        <v>#REF!</v>
      </c>
      <c r="C46" s="331" t="s">
        <v>570</v>
      </c>
      <c r="D46" s="331" t="s">
        <v>493</v>
      </c>
      <c r="E46" s="331" t="s">
        <v>501</v>
      </c>
      <c r="F46" s="331" t="s">
        <v>73</v>
      </c>
      <c r="G46" s="331" t="s">
        <v>73</v>
      </c>
      <c r="H46" s="331"/>
      <c r="I46" s="331" t="s">
        <v>52</v>
      </c>
      <c r="J46" s="135">
        <v>0</v>
      </c>
      <c r="K46" s="331"/>
      <c r="L46" s="331"/>
    </row>
    <row r="47" spans="2:12" s="101" customFormat="1">
      <c r="B47" s="101" t="e">
        <f>VLOOKUP(C47,[1]!Companies[#Data],3,FALSE)</f>
        <v>#REF!</v>
      </c>
      <c r="C47" s="331" t="s">
        <v>570</v>
      </c>
      <c r="D47" s="331" t="s">
        <v>493</v>
      </c>
      <c r="E47" s="331" t="s">
        <v>503</v>
      </c>
      <c r="F47" s="331" t="s">
        <v>73</v>
      </c>
      <c r="G47" s="331" t="s">
        <v>73</v>
      </c>
      <c r="H47" s="331"/>
      <c r="I47" s="331" t="s">
        <v>52</v>
      </c>
      <c r="J47" s="135">
        <v>12001501</v>
      </c>
      <c r="K47" s="331"/>
      <c r="L47" s="331"/>
    </row>
    <row r="48" spans="2:12" s="101" customFormat="1">
      <c r="B48" s="101" t="e">
        <f>VLOOKUP(C48,[1]!Companies[#Data],3,FALSE)</f>
        <v>#REF!</v>
      </c>
      <c r="C48" s="331" t="s">
        <v>570</v>
      </c>
      <c r="D48" s="331" t="s">
        <v>339</v>
      </c>
      <c r="E48" s="331" t="s">
        <v>506</v>
      </c>
      <c r="F48" s="331" t="s">
        <v>58</v>
      </c>
      <c r="G48" s="331" t="s">
        <v>58</v>
      </c>
      <c r="H48" s="331" t="s">
        <v>446</v>
      </c>
      <c r="I48" s="331" t="s">
        <v>52</v>
      </c>
      <c r="J48" s="135">
        <v>409550931</v>
      </c>
      <c r="K48" s="331"/>
      <c r="L48" s="331"/>
    </row>
    <row r="49" spans="2:12" s="101" customFormat="1">
      <c r="B49" s="101" t="e">
        <f>VLOOKUP(C49,[1]!Companies[#Data],3,FALSE)</f>
        <v>#REF!</v>
      </c>
      <c r="C49" s="331" t="s">
        <v>570</v>
      </c>
      <c r="D49" s="331" t="s">
        <v>339</v>
      </c>
      <c r="E49" s="331" t="s">
        <v>509</v>
      </c>
      <c r="F49" s="331" t="s">
        <v>58</v>
      </c>
      <c r="G49" s="331" t="s">
        <v>58</v>
      </c>
      <c r="H49" s="331" t="s">
        <v>446</v>
      </c>
      <c r="I49" s="331" t="s">
        <v>52</v>
      </c>
      <c r="J49" s="135">
        <v>0</v>
      </c>
      <c r="K49" s="331"/>
      <c r="L49" s="331"/>
    </row>
    <row r="50" spans="2:12" s="101" customFormat="1">
      <c r="B50" s="101" t="e">
        <f>VLOOKUP(C50,[1]!Companies[#Data],3,FALSE)</f>
        <v>#REF!</v>
      </c>
      <c r="C50" s="331" t="s">
        <v>374</v>
      </c>
      <c r="D50" s="331" t="s">
        <v>493</v>
      </c>
      <c r="E50" s="331" t="s">
        <v>492</v>
      </c>
      <c r="F50" s="331" t="s">
        <v>58</v>
      </c>
      <c r="G50" s="331" t="s">
        <v>58</v>
      </c>
      <c r="H50" s="331" t="s">
        <v>571</v>
      </c>
      <c r="I50" s="331" t="s">
        <v>52</v>
      </c>
      <c r="J50" s="135">
        <v>150564616</v>
      </c>
      <c r="K50" s="331"/>
      <c r="L50" s="331"/>
    </row>
    <row r="51" spans="2:12" s="101" customFormat="1">
      <c r="B51" s="101" t="e">
        <f>VLOOKUP(C51,[1]!Companies[#Data],3,FALSE)</f>
        <v>#REF!</v>
      </c>
      <c r="C51" s="331" t="s">
        <v>374</v>
      </c>
      <c r="D51" s="331" t="s">
        <v>493</v>
      </c>
      <c r="E51" s="331" t="s">
        <v>501</v>
      </c>
      <c r="F51" s="331" t="s">
        <v>73</v>
      </c>
      <c r="G51" s="331" t="s">
        <v>73</v>
      </c>
      <c r="H51" s="331"/>
      <c r="I51" s="331" t="s">
        <v>52</v>
      </c>
      <c r="J51" s="135">
        <v>0</v>
      </c>
      <c r="K51" s="331"/>
      <c r="L51" s="331"/>
    </row>
    <row r="52" spans="2:12" s="101" customFormat="1">
      <c r="B52" s="101" t="e">
        <f>VLOOKUP(C52,[1]!Companies[#Data],3,FALSE)</f>
        <v>#REF!</v>
      </c>
      <c r="C52" s="331" t="s">
        <v>374</v>
      </c>
      <c r="D52" s="331" t="s">
        <v>493</v>
      </c>
      <c r="E52" s="331" t="s">
        <v>503</v>
      </c>
      <c r="F52" s="331" t="s">
        <v>73</v>
      </c>
      <c r="G52" s="331" t="s">
        <v>73</v>
      </c>
      <c r="H52" s="331"/>
      <c r="I52" s="331" t="s">
        <v>52</v>
      </c>
      <c r="J52" s="135">
        <v>15261079</v>
      </c>
      <c r="K52" s="331"/>
      <c r="L52" s="331"/>
    </row>
    <row r="53" spans="2:12" s="101" customFormat="1">
      <c r="B53" s="101" t="e">
        <f>VLOOKUP(C53,[1]!Companies[#Data],3,FALSE)</f>
        <v>#REF!</v>
      </c>
      <c r="C53" s="331" t="s">
        <v>374</v>
      </c>
      <c r="D53" s="331" t="s">
        <v>339</v>
      </c>
      <c r="E53" s="331" t="s">
        <v>506</v>
      </c>
      <c r="F53" s="331" t="s">
        <v>58</v>
      </c>
      <c r="G53" s="331" t="s">
        <v>58</v>
      </c>
      <c r="H53" s="331" t="s">
        <v>571</v>
      </c>
      <c r="I53" s="331" t="s">
        <v>52</v>
      </c>
      <c r="J53" s="135">
        <v>24910272</v>
      </c>
      <c r="K53" s="331"/>
      <c r="L53" s="331"/>
    </row>
    <row r="54" spans="2:12" s="101" customFormat="1">
      <c r="B54" s="101" t="e">
        <f>VLOOKUP(C54,[1]!Companies[#Data],3,FALSE)</f>
        <v>#REF!</v>
      </c>
      <c r="C54" s="331" t="s">
        <v>374</v>
      </c>
      <c r="D54" s="331" t="s">
        <v>339</v>
      </c>
      <c r="E54" s="331" t="s">
        <v>509</v>
      </c>
      <c r="F54" s="331" t="s">
        <v>58</v>
      </c>
      <c r="G54" s="331" t="s">
        <v>58</v>
      </c>
      <c r="H54" s="331" t="s">
        <v>571</v>
      </c>
      <c r="I54" s="331" t="s">
        <v>52</v>
      </c>
      <c r="J54" s="135">
        <v>5850000</v>
      </c>
      <c r="K54" s="331"/>
      <c r="L54" s="331"/>
    </row>
    <row r="55" spans="2:12" s="101" customFormat="1">
      <c r="B55" s="101" t="e">
        <f>VLOOKUP(C55,[1]!Companies[#Data],3,FALSE)</f>
        <v>#REF!</v>
      </c>
      <c r="C55" s="331" t="s">
        <v>376</v>
      </c>
      <c r="D55" s="331" t="s">
        <v>493</v>
      </c>
      <c r="E55" s="331" t="s">
        <v>492</v>
      </c>
      <c r="F55" s="331" t="s">
        <v>58</v>
      </c>
      <c r="G55" s="331" t="s">
        <v>58</v>
      </c>
      <c r="H55" s="331" t="s">
        <v>572</v>
      </c>
      <c r="I55" s="331" t="s">
        <v>52</v>
      </c>
      <c r="J55" s="135">
        <v>7351940956</v>
      </c>
      <c r="K55" s="331"/>
      <c r="L55" s="331"/>
    </row>
    <row r="56" spans="2:12" s="101" customFormat="1">
      <c r="B56" s="101" t="e">
        <f>VLOOKUP(C56,[1]!Companies[#Data],3,FALSE)</f>
        <v>#REF!</v>
      </c>
      <c r="C56" s="331" t="s">
        <v>376</v>
      </c>
      <c r="D56" s="331" t="s">
        <v>493</v>
      </c>
      <c r="E56" s="331" t="s">
        <v>501</v>
      </c>
      <c r="F56" s="331" t="s">
        <v>73</v>
      </c>
      <c r="G56" s="331" t="s">
        <v>73</v>
      </c>
      <c r="H56" s="331"/>
      <c r="I56" s="331" t="s">
        <v>52</v>
      </c>
      <c r="J56" s="135">
        <v>0</v>
      </c>
      <c r="K56" s="331"/>
      <c r="L56" s="331"/>
    </row>
    <row r="57" spans="2:12" s="101" customFormat="1">
      <c r="B57" s="101" t="e">
        <f>VLOOKUP(C57,[1]!Companies[#Data],3,FALSE)</f>
        <v>#REF!</v>
      </c>
      <c r="C57" s="331" t="s">
        <v>376</v>
      </c>
      <c r="D57" s="331" t="s">
        <v>493</v>
      </c>
      <c r="E57" s="331" t="s">
        <v>503</v>
      </c>
      <c r="F57" s="331" t="s">
        <v>73</v>
      </c>
      <c r="G57" s="331" t="s">
        <v>73</v>
      </c>
      <c r="H57" s="331"/>
      <c r="I57" s="331" t="s">
        <v>52</v>
      </c>
      <c r="J57" s="135">
        <v>294822352</v>
      </c>
      <c r="K57" s="331"/>
      <c r="L57" s="331"/>
    </row>
    <row r="58" spans="2:12" s="101" customFormat="1">
      <c r="B58" s="101" t="e">
        <f>VLOOKUP(C58,[1]!Companies[#Data],3,FALSE)</f>
        <v>#REF!</v>
      </c>
      <c r="C58" s="331" t="s">
        <v>376</v>
      </c>
      <c r="D58" s="331" t="s">
        <v>339</v>
      </c>
      <c r="E58" s="331" t="s">
        <v>506</v>
      </c>
      <c r="F58" s="331" t="s">
        <v>58</v>
      </c>
      <c r="G58" s="331" t="s">
        <v>58</v>
      </c>
      <c r="H58" s="331" t="s">
        <v>572</v>
      </c>
      <c r="I58" s="331" t="s">
        <v>52</v>
      </c>
      <c r="J58" s="135">
        <v>43169950</v>
      </c>
      <c r="K58" s="331"/>
      <c r="L58" s="331"/>
    </row>
    <row r="59" spans="2:12" s="101" customFormat="1">
      <c r="B59" s="101" t="e">
        <f>VLOOKUP(C59,[1]!Companies[#Data],3,FALSE)</f>
        <v>#REF!</v>
      </c>
      <c r="C59" s="331" t="s">
        <v>376</v>
      </c>
      <c r="D59" s="331" t="s">
        <v>339</v>
      </c>
      <c r="E59" s="331" t="s">
        <v>509</v>
      </c>
      <c r="F59" s="331" t="s">
        <v>58</v>
      </c>
      <c r="G59" s="331" t="s">
        <v>58</v>
      </c>
      <c r="H59" s="331" t="s">
        <v>572</v>
      </c>
      <c r="I59" s="331" t="s">
        <v>52</v>
      </c>
      <c r="J59" s="135">
        <v>170000000</v>
      </c>
      <c r="K59" s="331"/>
      <c r="L59" s="331"/>
    </row>
    <row r="60" spans="2:12" s="101" customFormat="1">
      <c r="B60" s="101" t="e">
        <f>VLOOKUP(C60,[1]!Companies[#Data],3,FALSE)</f>
        <v>#REF!</v>
      </c>
      <c r="C60" s="331" t="s">
        <v>394</v>
      </c>
      <c r="D60" s="331" t="s">
        <v>493</v>
      </c>
      <c r="E60" s="331" t="s">
        <v>492</v>
      </c>
      <c r="F60" s="331" t="s">
        <v>58</v>
      </c>
      <c r="G60" s="331" t="s">
        <v>58</v>
      </c>
      <c r="H60" s="331" t="s">
        <v>392</v>
      </c>
      <c r="I60" s="331" t="s">
        <v>52</v>
      </c>
      <c r="J60" s="135">
        <v>45301624140</v>
      </c>
      <c r="K60" s="331"/>
      <c r="L60" s="331"/>
    </row>
    <row r="61" spans="2:12" s="101" customFormat="1">
      <c r="B61" s="101" t="e">
        <f>VLOOKUP(C61,[1]!Companies[#Data],3,FALSE)</f>
        <v>#REF!</v>
      </c>
      <c r="C61" s="331" t="s">
        <v>394</v>
      </c>
      <c r="D61" s="331" t="s">
        <v>493</v>
      </c>
      <c r="E61" s="331" t="s">
        <v>501</v>
      </c>
      <c r="F61" s="331" t="s">
        <v>73</v>
      </c>
      <c r="G61" s="331" t="s">
        <v>73</v>
      </c>
      <c r="H61" s="331"/>
      <c r="I61" s="331" t="s">
        <v>52</v>
      </c>
      <c r="J61" s="135">
        <v>51694250</v>
      </c>
      <c r="K61" s="331"/>
      <c r="L61" s="331"/>
    </row>
    <row r="62" spans="2:12" s="101" customFormat="1">
      <c r="B62" s="101" t="e">
        <f>VLOOKUP(C62,[1]!Companies[#Data],3,FALSE)</f>
        <v>#REF!</v>
      </c>
      <c r="C62" s="331" t="s">
        <v>394</v>
      </c>
      <c r="D62" s="331" t="s">
        <v>493</v>
      </c>
      <c r="E62" s="331" t="s">
        <v>503</v>
      </c>
      <c r="F62" s="331" t="s">
        <v>73</v>
      </c>
      <c r="G62" s="331" t="s">
        <v>73</v>
      </c>
      <c r="H62" s="331"/>
      <c r="I62" s="331" t="s">
        <v>52</v>
      </c>
      <c r="J62" s="135">
        <v>497272500</v>
      </c>
      <c r="K62" s="331"/>
      <c r="L62" s="331"/>
    </row>
    <row r="63" spans="2:12" s="101" customFormat="1">
      <c r="B63" s="101" t="e">
        <f>VLOOKUP(C63,[1]!Companies[#Data],3,FALSE)</f>
        <v>#REF!</v>
      </c>
      <c r="C63" s="331" t="s">
        <v>394</v>
      </c>
      <c r="D63" s="331" t="s">
        <v>339</v>
      </c>
      <c r="E63" s="331" t="s">
        <v>506</v>
      </c>
      <c r="F63" s="331" t="s">
        <v>58</v>
      </c>
      <c r="G63" s="331" t="s">
        <v>58</v>
      </c>
      <c r="H63" s="331" t="s">
        <v>392</v>
      </c>
      <c r="I63" s="331" t="s">
        <v>52</v>
      </c>
      <c r="J63" s="135">
        <v>373886369</v>
      </c>
      <c r="K63" s="331"/>
      <c r="L63" s="331"/>
    </row>
    <row r="64" spans="2:12" s="101" customFormat="1">
      <c r="B64" s="101" t="e">
        <f>VLOOKUP(C64,[1]!Companies[#Data],3,FALSE)</f>
        <v>#REF!</v>
      </c>
      <c r="C64" s="331" t="s">
        <v>394</v>
      </c>
      <c r="D64" s="331" t="s">
        <v>339</v>
      </c>
      <c r="E64" s="331" t="s">
        <v>509</v>
      </c>
      <c r="F64" s="331" t="s">
        <v>58</v>
      </c>
      <c r="G64" s="331" t="s">
        <v>58</v>
      </c>
      <c r="H64" s="331" t="s">
        <v>392</v>
      </c>
      <c r="I64" s="331" t="s">
        <v>52</v>
      </c>
      <c r="J64" s="135">
        <v>368250000</v>
      </c>
      <c r="K64" s="331"/>
      <c r="L64" s="331"/>
    </row>
    <row r="65" spans="2:15" s="101" customFormat="1">
      <c r="B65" s="115" t="e">
        <f>VLOOKUP(C65,[1]!Companies[#Data],3,FALSE)</f>
        <v>#REF!</v>
      </c>
      <c r="C65" s="115" t="s">
        <v>379</v>
      </c>
      <c r="H65" s="115"/>
      <c r="J65" s="135"/>
      <c r="O65" s="101" t="s">
        <v>573</v>
      </c>
    </row>
    <row r="66" spans="2:15" s="101" customFormat="1" ht="15" thickBot="1">
      <c r="G66" s="108"/>
    </row>
    <row r="67" spans="2:15" s="101" customFormat="1" ht="15" thickBot="1">
      <c r="G67" s="108"/>
      <c r="H67" s="134" t="s">
        <v>531</v>
      </c>
      <c r="I67" s="131"/>
      <c r="J67" s="117">
        <f>SUMIF(Table10[Reporting currency],"USD",Table10[Revenue value])+(IFERROR(SUMIF(Table10[Reporting currency],"&lt;&gt;USD",Table10[Revenue value])/'[1]Part 1 - About'!$E$45,0))</f>
        <v>0</v>
      </c>
    </row>
    <row r="68" spans="2:15" s="101" customFormat="1" ht="15" thickBot="1">
      <c r="G68" s="108"/>
      <c r="H68" s="133"/>
      <c r="I68" s="133"/>
      <c r="J68" s="132"/>
    </row>
    <row r="69" spans="2:15" s="101" customFormat="1" ht="17.100000000000001" thickBot="1">
      <c r="G69" s="108"/>
      <c r="H69" s="116" t="str">
        <f>"Total in "&amp;'[1]Part 1 - About'!$E$44</f>
        <v>Total in XXX</v>
      </c>
      <c r="I69" s="131"/>
      <c r="J69" s="117">
        <f>IF('[1]Part 1 - About'!$E$44="USD",0,SUMIF(Table10[Reporting currency],'[1]Part 1 - About'!$E$44,Table10[Revenue value]))+(IFERROR(SUMIF(Table10[Reporting currency],"USD",Table10[Revenue value])*'[1]Part 1 - About'!$E$45,0))</f>
        <v>0</v>
      </c>
    </row>
    <row r="70" spans="2:15" s="101" customFormat="1"/>
    <row r="71" spans="2:15" ht="23.25" customHeight="1">
      <c r="C71" s="427" t="s">
        <v>533</v>
      </c>
      <c r="D71" s="427"/>
      <c r="E71" s="427"/>
      <c r="F71" s="427"/>
      <c r="G71" s="427"/>
      <c r="H71" s="427"/>
      <c r="I71" s="427"/>
      <c r="J71" s="427"/>
      <c r="K71" s="427"/>
      <c r="L71" s="427"/>
      <c r="M71" s="427"/>
      <c r="N71" s="427"/>
      <c r="O71" s="279"/>
    </row>
    <row r="72" spans="2:15" s="101" customFormat="1">
      <c r="C72" s="426" t="s">
        <v>534</v>
      </c>
      <c r="D72" s="426"/>
      <c r="E72" s="426"/>
      <c r="F72" s="426"/>
      <c r="G72" s="426"/>
      <c r="H72" s="426"/>
      <c r="I72" s="426"/>
      <c r="J72" s="426"/>
      <c r="K72" s="426"/>
      <c r="L72" s="426"/>
      <c r="M72" s="426"/>
      <c r="N72" s="426"/>
      <c r="O72" s="276"/>
    </row>
    <row r="73" spans="2:15" s="101" customFormat="1">
      <c r="C73" s="426"/>
      <c r="D73" s="426"/>
      <c r="E73" s="426"/>
      <c r="F73" s="426"/>
      <c r="G73" s="426"/>
      <c r="H73" s="426"/>
      <c r="I73" s="426"/>
      <c r="J73" s="426"/>
      <c r="K73" s="426"/>
      <c r="L73" s="426"/>
      <c r="M73" s="426"/>
      <c r="N73" s="426"/>
      <c r="O73" s="276"/>
    </row>
    <row r="74" spans="2:15" s="101" customFormat="1">
      <c r="C74" s="426" t="s">
        <v>535</v>
      </c>
      <c r="D74" s="426"/>
      <c r="E74" s="426"/>
      <c r="F74" s="426"/>
      <c r="G74" s="426"/>
      <c r="H74" s="426"/>
      <c r="I74" s="426"/>
      <c r="J74" s="426"/>
      <c r="K74" s="426"/>
      <c r="L74" s="426"/>
      <c r="M74" s="426"/>
      <c r="N74" s="426"/>
      <c r="O74" s="276"/>
    </row>
    <row r="75" spans="2:15" s="101" customFormat="1">
      <c r="C75" s="426" t="s">
        <v>537</v>
      </c>
      <c r="D75" s="426"/>
      <c r="E75" s="426"/>
      <c r="F75" s="426"/>
      <c r="G75" s="426"/>
      <c r="H75" s="426"/>
      <c r="I75" s="426"/>
      <c r="J75" s="426"/>
      <c r="K75" s="426"/>
      <c r="L75" s="426"/>
      <c r="M75" s="426"/>
      <c r="N75" s="426"/>
      <c r="O75" s="276"/>
    </row>
    <row r="76" spans="2:15" s="101" customFormat="1">
      <c r="C76" s="426" t="s">
        <v>543</v>
      </c>
      <c r="D76" s="426"/>
      <c r="E76" s="426"/>
      <c r="F76" s="426"/>
      <c r="G76" s="426"/>
      <c r="H76" s="426"/>
      <c r="I76" s="426"/>
      <c r="J76" s="426"/>
      <c r="K76" s="426"/>
      <c r="L76" s="426"/>
      <c r="M76" s="426"/>
      <c r="N76" s="426"/>
      <c r="O76" s="276"/>
    </row>
    <row r="77" spans="2:15" s="101" customFormat="1">
      <c r="C77" s="426" t="s">
        <v>545</v>
      </c>
      <c r="D77" s="426"/>
      <c r="E77" s="426"/>
      <c r="F77" s="426"/>
      <c r="G77" s="426"/>
      <c r="H77" s="426"/>
      <c r="I77" s="426"/>
      <c r="J77" s="426"/>
      <c r="K77" s="426"/>
      <c r="L77" s="426"/>
      <c r="M77" s="426"/>
      <c r="N77" s="426"/>
      <c r="O77" s="276"/>
    </row>
    <row r="78" spans="2:15" s="101" customFormat="1">
      <c r="C78" s="426" t="s">
        <v>546</v>
      </c>
      <c r="D78" s="426"/>
      <c r="E78" s="426"/>
      <c r="F78" s="426"/>
      <c r="G78" s="426"/>
      <c r="H78" s="426"/>
      <c r="I78" s="426"/>
      <c r="J78" s="426"/>
      <c r="K78" s="426"/>
      <c r="L78" s="426"/>
      <c r="M78" s="426"/>
      <c r="N78" s="426"/>
      <c r="O78" s="276"/>
    </row>
    <row r="79" spans="2:15" s="101" customFormat="1">
      <c r="C79" s="426"/>
      <c r="D79" s="426"/>
      <c r="E79" s="426"/>
      <c r="F79" s="426"/>
      <c r="G79" s="426"/>
      <c r="H79" s="426"/>
      <c r="I79" s="426"/>
      <c r="J79" s="426"/>
      <c r="K79" s="426"/>
      <c r="L79" s="426"/>
      <c r="M79" s="426"/>
      <c r="N79" s="426"/>
      <c r="O79" s="276"/>
    </row>
    <row r="80" spans="2:15" s="101" customFormat="1" ht="16.5" customHeight="1" thickBot="1">
      <c r="C80" s="429"/>
      <c r="D80" s="429"/>
      <c r="E80" s="429"/>
      <c r="F80" s="429"/>
      <c r="G80" s="429"/>
      <c r="H80" s="429"/>
      <c r="I80" s="429"/>
      <c r="J80" s="429"/>
      <c r="K80" s="429"/>
      <c r="L80" s="429"/>
      <c r="M80" s="429"/>
      <c r="N80" s="429"/>
      <c r="O80" s="272"/>
    </row>
    <row r="81" spans="3:15" s="101" customFormat="1">
      <c r="C81" s="422"/>
      <c r="D81" s="422"/>
      <c r="E81" s="422"/>
      <c r="F81" s="422"/>
      <c r="G81" s="422"/>
      <c r="H81" s="422"/>
      <c r="I81" s="422"/>
      <c r="J81" s="422"/>
      <c r="K81" s="422"/>
      <c r="L81" s="422"/>
      <c r="M81" s="422"/>
      <c r="N81" s="422"/>
      <c r="O81" s="272"/>
    </row>
    <row r="82" spans="3:15" s="101" customFormat="1" ht="15" thickBot="1">
      <c r="C82" s="403"/>
      <c r="D82" s="404"/>
      <c r="E82" s="404"/>
      <c r="F82" s="404"/>
      <c r="G82" s="404"/>
      <c r="H82" s="404"/>
      <c r="I82" s="404"/>
      <c r="J82" s="404"/>
      <c r="K82" s="404"/>
      <c r="L82" s="404"/>
      <c r="M82" s="404"/>
      <c r="N82" s="404"/>
      <c r="O82" s="270"/>
    </row>
    <row r="83" spans="3:15" s="101" customFormat="1">
      <c r="C83" s="405"/>
      <c r="D83" s="406"/>
      <c r="E83" s="406"/>
      <c r="F83" s="406"/>
      <c r="G83" s="406"/>
      <c r="H83" s="406"/>
      <c r="I83" s="406"/>
      <c r="J83" s="406"/>
      <c r="K83" s="406"/>
      <c r="L83" s="406"/>
      <c r="M83" s="406"/>
      <c r="N83" s="406"/>
      <c r="O83" s="270"/>
    </row>
    <row r="84" spans="3:15" s="101" customFormat="1" ht="15" thickBot="1">
      <c r="C84" s="423"/>
      <c r="D84" s="423"/>
      <c r="E84" s="423"/>
      <c r="F84" s="423"/>
      <c r="G84" s="423"/>
      <c r="H84" s="423"/>
      <c r="I84" s="423"/>
      <c r="J84" s="423"/>
      <c r="K84" s="423"/>
      <c r="L84" s="423"/>
      <c r="M84" s="423"/>
      <c r="N84" s="423"/>
      <c r="O84" s="272"/>
    </row>
    <row r="85" spans="3:15" s="101" customFormat="1">
      <c r="C85" s="366" t="s">
        <v>29</v>
      </c>
      <c r="D85" s="366"/>
      <c r="E85" s="366"/>
      <c r="F85" s="366"/>
      <c r="G85" s="366"/>
      <c r="H85" s="366"/>
      <c r="I85" s="366"/>
      <c r="J85" s="366"/>
      <c r="K85" s="366"/>
      <c r="L85" s="366"/>
      <c r="M85" s="366"/>
      <c r="N85" s="366"/>
      <c r="O85" s="266"/>
    </row>
    <row r="86" spans="3:15" s="101" customFormat="1" ht="15.75" customHeight="1">
      <c r="C86" s="350" t="s">
        <v>30</v>
      </c>
      <c r="D86" s="350"/>
      <c r="E86" s="350"/>
      <c r="F86" s="350"/>
      <c r="G86" s="350"/>
      <c r="H86" s="350"/>
      <c r="I86" s="350"/>
      <c r="J86" s="350"/>
      <c r="K86" s="350"/>
      <c r="L86" s="350"/>
      <c r="M86" s="350"/>
      <c r="N86" s="350"/>
      <c r="O86" s="264"/>
    </row>
    <row r="87" spans="3:15" s="101" customFormat="1">
      <c r="C87" s="366" t="s">
        <v>469</v>
      </c>
      <c r="D87" s="366"/>
      <c r="E87" s="366"/>
      <c r="F87" s="366"/>
      <c r="G87" s="366"/>
      <c r="H87" s="366"/>
      <c r="I87" s="366"/>
      <c r="J87" s="366"/>
      <c r="K87" s="366"/>
      <c r="L87" s="366"/>
      <c r="M87" s="366"/>
      <c r="N87" s="366"/>
      <c r="O87" s="266"/>
    </row>
    <row r="90" spans="3:15">
      <c r="J90" s="130"/>
    </row>
    <row r="91" spans="3:15">
      <c r="J91" s="130"/>
      <c r="K91" s="129"/>
    </row>
    <row r="93" spans="3:15">
      <c r="K93" s="129"/>
    </row>
  </sheetData>
  <protectedRanges>
    <protectedRange algorithmName="SHA-512" hashValue="19r0bVvPR7yZA0UiYij7Tv1CBk3noIABvFePbLhCJ4nk3L6A+Fy+RdPPS3STf+a52x4pG2PQK4FAkXK9epnlIA==" saltValue="gQC4yrLvnbJqxYZ0KSEoZA==" spinCount="100000" sqref="C66:D69 B15:B64 H65 F66:H68 F69:G69 B65:D65" name="Government revenues_1"/>
    <protectedRange algorithmName="SHA-512" hashValue="19r0bVvPR7yZA0UiYij7Tv1CBk3noIABvFePbLhCJ4nk3L6A+Fy+RdPPS3STf+a52x4pG2PQK4FAkXK9epnlIA==" saltValue="gQC4yrLvnbJqxYZ0KSEoZA==" spinCount="100000" sqref="I67:I69" name="Government revenues_2"/>
    <protectedRange algorithmName="SHA-512" hashValue="19r0bVvPR7yZA0UiYij7Tv1CBk3noIABvFePbLhCJ4nk3L6A+Fy+RdPPS3STf+a52x4pG2PQK4FAkXK9epnlIA==" saltValue="gQC4yrLvnbJqxYZ0KSEoZA==" spinCount="100000" sqref="H16:H17 H21:H22 H26:H27 H31:H32 H36:H37 H40:H64" name="Government revenues_1_1"/>
    <protectedRange algorithmName="SHA-512" hashValue="19r0bVvPR7yZA0UiYij7Tv1CBk3noIABvFePbLhCJ4nk3L6A+Fy+RdPPS3STf+a52x4pG2PQK4FAkXK9epnlIA==" saltValue="gQC4yrLvnbJqxYZ0KSEoZA==" spinCount="100000" sqref="I15:I64" name="Government revenues_2_1"/>
    <protectedRange algorithmName="SHA-512" hashValue="19r0bVvPR7yZA0UiYij7Tv1CBk3noIABvFePbLhCJ4nk3L6A+Fy+RdPPS3STf+a52x4pG2PQK4FAkXK9epnlIA==" saltValue="gQC4yrLvnbJqxYZ0KSEoZA==" spinCount="100000" sqref="C15:D64" name="Government revenues_1_1_1"/>
    <protectedRange algorithmName="SHA-512" hashValue="19r0bVvPR7yZA0UiYij7Tv1CBk3noIABvFePbLhCJ4nk3L6A+Fy+RdPPS3STf+a52x4pG2PQK4FAkXK9epnlIA==" saltValue="gQC4yrLvnbJqxYZ0KSEoZA==" spinCount="100000" sqref="H15 H18:H19" name="Government revenues_1_2"/>
    <protectedRange algorithmName="SHA-512" hashValue="19r0bVvPR7yZA0UiYij7Tv1CBk3noIABvFePbLhCJ4nk3L6A+Fy+RdPPS3STf+a52x4pG2PQK4FAkXK9epnlIA==" saltValue="gQC4yrLvnbJqxYZ0KSEoZA==" spinCount="100000" sqref="H20 H23:H24" name="Government revenues_1_3"/>
    <protectedRange algorithmName="SHA-512" hashValue="19r0bVvPR7yZA0UiYij7Tv1CBk3noIABvFePbLhCJ4nk3L6A+Fy+RdPPS3STf+a52x4pG2PQK4FAkXK9epnlIA==" saltValue="gQC4yrLvnbJqxYZ0KSEoZA==" spinCount="100000" sqref="H25 H28:H29" name="Government revenues_1_4"/>
    <protectedRange algorithmName="SHA-512" hashValue="19r0bVvPR7yZA0UiYij7Tv1CBk3noIABvFePbLhCJ4nk3L6A+Fy+RdPPS3STf+a52x4pG2PQK4FAkXK9epnlIA==" saltValue="gQC4yrLvnbJqxYZ0KSEoZA==" spinCount="100000" sqref="H30 H33:H34" name="Government revenues_1_5"/>
    <protectedRange algorithmName="SHA-512" hashValue="19r0bVvPR7yZA0UiYij7Tv1CBk3noIABvFePbLhCJ4nk3L6A+Fy+RdPPS3STf+a52x4pG2PQK4FAkXK9epnlIA==" saltValue="gQC4yrLvnbJqxYZ0KSEoZA==" spinCount="100000" sqref="H35 H38:H39" name="Government revenues_1_6"/>
  </protectedRanges>
  <mergeCells count="28">
    <mergeCell ref="C87:N87"/>
    <mergeCell ref="B13:N13"/>
    <mergeCell ref="C81:N81"/>
    <mergeCell ref="C82:N82"/>
    <mergeCell ref="C83:N83"/>
    <mergeCell ref="C84:N84"/>
    <mergeCell ref="C85:N85"/>
    <mergeCell ref="C86:N86"/>
    <mergeCell ref="C80:N80"/>
    <mergeCell ref="C74:N74"/>
    <mergeCell ref="C75:N75"/>
    <mergeCell ref="C76:N76"/>
    <mergeCell ref="C77:N77"/>
    <mergeCell ref="C2:N2"/>
    <mergeCell ref="C3:N3"/>
    <mergeCell ref="C4:N4"/>
    <mergeCell ref="C5:N5"/>
    <mergeCell ref="C6:N6"/>
    <mergeCell ref="C7:N7"/>
    <mergeCell ref="C8:N8"/>
    <mergeCell ref="C9:N9"/>
    <mergeCell ref="C78:N78"/>
    <mergeCell ref="C79:N79"/>
    <mergeCell ref="C10:N10"/>
    <mergeCell ref="C11:N11"/>
    <mergeCell ref="C71:N71"/>
    <mergeCell ref="C72:N72"/>
    <mergeCell ref="C73:N73"/>
  </mergeCells>
  <dataValidations count="7">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64" xr:uid="{2BD50B44-495D-4C4F-ABDD-971B93D99620}">
      <formula1>Revenue_stream_list</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15:L64" xr:uid="{C03AB0EB-C9B2-DA49-A90D-0113F23CA87B}">
      <formula1>0.1</formula1>
      <formula2>0.2</formula2>
    </dataValidation>
    <dataValidation type="list" allowBlank="1" showInputMessage="1" showErrorMessage="1" sqref="K15:K64 F15:G64" xr:uid="{F60A6720-F51E-7148-B37F-C9AB436404DE}">
      <formula1>Simple_options_list</formula1>
    </dataValidation>
    <dataValidation type="list" allowBlank="1" showInputMessage="1" showErrorMessage="1" sqref="D15:D64" xr:uid="{FE3C5F2C-5398-9D4A-92F3-760217EFBCF5}">
      <formula1>Government_entities_list</formula1>
    </dataValidation>
    <dataValidation type="list" allowBlank="1" showInputMessage="1" showErrorMessage="1" sqref="I15:I64" xr:uid="{72096914-0633-A74C-AE77-57CBC5509B99}">
      <formula1>Currency_code_list</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54" xr:uid="{71A35917-4083-6D48-BB4A-62A7A83EDB3D}">
      <formula1>0.1</formula1>
      <formula2>0.2</formula2>
    </dataValidation>
    <dataValidation type="list" showInputMessage="1" showErrorMessage="1" sqref="H15:H39 H41:H42 H46:H47 H51:H52 H56:H57 H61:H62" xr:uid="{4CBB6AB8-3750-5240-9645-5F71293F03A6}">
      <formula1>Projectname</formula1>
    </dataValidation>
  </dataValidations>
  <hyperlinks>
    <hyperlink ref="B13" r:id="rId1" location="r4-1" display="EITI Requirement 4.1" xr:uid="{C2EB4DE3-FE2A-4B0E-A9A2-A17B452456B1}"/>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787C6-D399-4549-ABCE-9E456122CB43}">
  <sheetPr codeName="Sheet16"/>
  <dimension ref="A1:U29"/>
  <sheetViews>
    <sheetView zoomScaleNormal="30" workbookViewId="0">
      <selection activeCell="F4" sqref="F4"/>
    </sheetView>
  </sheetViews>
  <sheetFormatPr defaultColWidth="10.5" defaultRowHeight="15.95"/>
  <cols>
    <col min="1" max="1" width="14.875" style="234" customWidth="1"/>
    <col min="2" max="2" width="50.5" style="234" customWidth="1"/>
    <col min="3" max="3" width="2.5" style="234" customWidth="1"/>
    <col min="4" max="4" width="24" style="234" customWidth="1"/>
    <col min="5" max="5" width="2.5" style="234" customWidth="1"/>
    <col min="6" max="6" width="24" style="234" customWidth="1"/>
    <col min="7" max="7" width="2.5" style="234" customWidth="1"/>
    <col min="8" max="8" width="24" style="234" customWidth="1"/>
    <col min="9" max="9" width="2.5" style="234" customWidth="1"/>
    <col min="10" max="10" width="39.5" style="234" customWidth="1"/>
    <col min="11" max="11" width="2.5" style="234" customWidth="1"/>
    <col min="12" max="12" width="36.125" style="234" customWidth="1"/>
    <col min="13" max="13" width="2.5"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574</v>
      </c>
    </row>
    <row r="3" spans="1:21" s="39" customFormat="1" ht="90">
      <c r="A3" s="269" t="s">
        <v>575</v>
      </c>
      <c r="B3" s="294" t="s">
        <v>576</v>
      </c>
      <c r="D3" s="9" t="s">
        <v>196</v>
      </c>
      <c r="F3" s="57"/>
      <c r="H3" s="348" t="s">
        <v>577</v>
      </c>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578</v>
      </c>
      <c r="D7" s="9" t="s">
        <v>239</v>
      </c>
      <c r="F7" s="57"/>
      <c r="H7" s="57"/>
      <c r="J7" s="48"/>
      <c r="K7" s="37"/>
      <c r="L7" s="48"/>
      <c r="M7" s="37"/>
      <c r="N7" s="38"/>
      <c r="O7" s="37"/>
      <c r="P7" s="38"/>
      <c r="Q7" s="37"/>
      <c r="R7" s="38"/>
      <c r="T7" s="38"/>
    </row>
    <row r="8" spans="1:21" s="37" customFormat="1" ht="18">
      <c r="A8" s="55"/>
      <c r="B8" s="46"/>
      <c r="D8" s="46"/>
      <c r="F8" s="46"/>
      <c r="H8" s="46"/>
      <c r="J8" s="47"/>
      <c r="N8" s="47"/>
      <c r="P8" s="47"/>
      <c r="R8" s="47"/>
      <c r="T8" s="47"/>
    </row>
    <row r="9" spans="1:21" s="37" customFormat="1" ht="45">
      <c r="A9" s="55"/>
      <c r="B9" s="53" t="s">
        <v>579</v>
      </c>
      <c r="D9" s="9" t="s">
        <v>580</v>
      </c>
      <c r="F9" s="9" t="str">
        <f>IF(D9=[2]Lists!$K$4,"&lt; Input URL to data source &gt;",IF(D9=[2]Lists!$K$5,"&lt; Reference section in EITI Report or URL &gt;",IF(D9=[2]Lists!$K$6,"&lt; Reference evidence of non-applicability &gt;","")))</f>
        <v/>
      </c>
      <c r="H9" s="9" t="str">
        <f>IF(F9=[2]Lists!$K$4,"&lt; Input URL to data source &gt;",IF(F9=[2]Lists!$K$5,"&lt; Reference section in EITI Report or URL &gt;",IF(F9=[2]Lists!$K$6,"&lt; Reference evidence of non-applicability &gt;","")))</f>
        <v/>
      </c>
      <c r="J9" s="370"/>
      <c r="L9" s="48"/>
      <c r="N9" s="38"/>
      <c r="P9" s="38"/>
      <c r="R9" s="38"/>
      <c r="T9" s="38"/>
    </row>
    <row r="10" spans="1:21" s="8" customFormat="1" ht="30">
      <c r="A10" s="13"/>
      <c r="B10" s="53" t="s">
        <v>581</v>
      </c>
      <c r="D10" s="9" t="s">
        <v>144</v>
      </c>
      <c r="F10" s="9" t="str">
        <f>IF(D10=[2]Lists!$K$4,"&lt; Input URL to data source &gt;",IF(D10=[2]Lists!$K$5,"&lt; Reference section in EITI Report or URL &gt;",IF(D10=[2]Lists!$K$6,"&lt; Reference evidence of non-applicability &gt;","")))</f>
        <v/>
      </c>
      <c r="G10" s="37"/>
      <c r="H10" s="9" t="str">
        <f>IF(F10=[2]Lists!$K$4,"&lt; Input URL to data source &gt;",IF(F10=[2]Lists!$K$5,"&lt; Reference section in EITI Report or URL &gt;",IF(F10=[2]Lists!$K$6,"&lt; Reference evidence of non-applicability &gt;","")))</f>
        <v/>
      </c>
      <c r="I10" s="37"/>
      <c r="J10" s="371"/>
      <c r="K10" s="37"/>
      <c r="L10" s="48"/>
      <c r="M10" s="37"/>
      <c r="N10" s="38"/>
      <c r="O10" s="37"/>
      <c r="P10" s="38"/>
      <c r="Q10" s="37"/>
      <c r="R10" s="38"/>
      <c r="S10" s="37"/>
      <c r="T10" s="38"/>
      <c r="U10" s="37"/>
    </row>
    <row r="11" spans="1:21" s="8" customFormat="1" ht="15">
      <c r="A11" s="13"/>
      <c r="B11" s="54" t="s">
        <v>582</v>
      </c>
      <c r="D11" s="26"/>
      <c r="F11" s="26"/>
      <c r="G11" s="39"/>
      <c r="H11" s="26"/>
      <c r="I11" s="39"/>
      <c r="J11" s="371"/>
      <c r="K11" s="39"/>
      <c r="L11" s="48"/>
      <c r="M11" s="39"/>
      <c r="N11" s="38"/>
      <c r="O11" s="39"/>
      <c r="P11" s="38"/>
      <c r="Q11" s="39"/>
      <c r="R11" s="38"/>
      <c r="S11" s="39"/>
      <c r="T11" s="38"/>
      <c r="U11" s="39"/>
    </row>
    <row r="12" spans="1:21" s="8" customFormat="1" ht="18">
      <c r="A12" s="13"/>
      <c r="B12" s="23" t="s">
        <v>583</v>
      </c>
      <c r="D12" s="9" t="s">
        <v>169</v>
      </c>
      <c r="F12" s="9" t="s">
        <v>584</v>
      </c>
      <c r="G12" s="37"/>
      <c r="H12" s="9" t="s">
        <v>584</v>
      </c>
      <c r="I12" s="37"/>
      <c r="J12" s="371"/>
      <c r="K12" s="37"/>
      <c r="L12" s="48"/>
      <c r="M12" s="37"/>
      <c r="N12" s="38"/>
      <c r="O12" s="37"/>
      <c r="P12" s="38"/>
      <c r="Q12" s="37"/>
      <c r="R12" s="38"/>
      <c r="S12" s="37"/>
      <c r="T12" s="38"/>
      <c r="U12" s="37"/>
    </row>
    <row r="13" spans="1:21" s="8" customFormat="1" ht="15">
      <c r="A13" s="13"/>
      <c r="B13" s="23" t="s">
        <v>585</v>
      </c>
      <c r="D13" s="9" t="s">
        <v>169</v>
      </c>
      <c r="F13" s="9" t="s">
        <v>586</v>
      </c>
      <c r="G13" s="39"/>
      <c r="H13" s="9" t="s">
        <v>586</v>
      </c>
      <c r="I13" s="39"/>
      <c r="J13" s="371"/>
      <c r="K13" s="39"/>
      <c r="L13" s="48"/>
      <c r="M13" s="39"/>
      <c r="N13" s="38"/>
      <c r="O13" s="39"/>
      <c r="P13" s="38"/>
      <c r="Q13" s="39"/>
      <c r="R13" s="38"/>
      <c r="S13" s="39"/>
      <c r="T13" s="38"/>
      <c r="U13" s="39"/>
    </row>
    <row r="14" spans="1:21" s="8" customFormat="1" ht="18">
      <c r="A14" s="13"/>
      <c r="B14" s="23" t="s">
        <v>587</v>
      </c>
      <c r="D14" s="9" t="s">
        <v>169</v>
      </c>
      <c r="F14" s="9" t="s">
        <v>283</v>
      </c>
      <c r="G14" s="37"/>
      <c r="H14" s="9" t="s">
        <v>283</v>
      </c>
      <c r="I14" s="37"/>
      <c r="J14" s="371"/>
      <c r="K14" s="37"/>
      <c r="L14" s="48"/>
      <c r="M14" s="37"/>
      <c r="N14" s="38"/>
      <c r="O14" s="37"/>
      <c r="P14" s="38"/>
      <c r="Q14" s="37"/>
      <c r="R14" s="38"/>
      <c r="S14" s="37"/>
      <c r="T14" s="38"/>
      <c r="U14" s="37"/>
    </row>
    <row r="15" spans="1:21" s="8" customFormat="1">
      <c r="A15" s="13"/>
      <c r="B15" s="54" t="s">
        <v>588</v>
      </c>
      <c r="D15" s="26"/>
      <c r="F15" s="26"/>
      <c r="G15" s="237"/>
      <c r="H15" s="26"/>
      <c r="I15" s="237"/>
      <c r="J15" s="371"/>
      <c r="K15" s="237"/>
      <c r="L15" s="48"/>
      <c r="M15" s="237"/>
      <c r="N15" s="38"/>
      <c r="O15" s="237"/>
      <c r="P15" s="38"/>
      <c r="Q15" s="237"/>
      <c r="R15" s="38"/>
      <c r="S15" s="237"/>
      <c r="T15" s="38"/>
      <c r="U15" s="237"/>
    </row>
    <row r="16" spans="1:21" s="8" customFormat="1">
      <c r="A16" s="13"/>
      <c r="B16" s="23" t="s">
        <v>583</v>
      </c>
      <c r="D16" s="9" t="s">
        <v>169</v>
      </c>
      <c r="F16" s="9" t="s">
        <v>584</v>
      </c>
      <c r="G16" s="237"/>
      <c r="H16" s="9" t="s">
        <v>584</v>
      </c>
      <c r="I16" s="237"/>
      <c r="J16" s="371"/>
      <c r="K16" s="237"/>
      <c r="L16" s="48"/>
      <c r="M16" s="237"/>
      <c r="N16" s="38"/>
      <c r="O16" s="237"/>
      <c r="P16" s="38"/>
      <c r="Q16" s="237"/>
      <c r="R16" s="38"/>
      <c r="S16" s="237"/>
      <c r="T16" s="38"/>
      <c r="U16" s="237"/>
    </row>
    <row r="17" spans="1:21" s="8" customFormat="1">
      <c r="A17" s="13"/>
      <c r="B17" s="24" t="str">
        <f>LEFT(B16,SEARCH(",",B16))&amp;" value"</f>
        <v>Crude oil (2709), value</v>
      </c>
      <c r="D17" s="9" t="s">
        <v>169</v>
      </c>
      <c r="F17" s="9" t="s">
        <v>295</v>
      </c>
      <c r="G17" s="237"/>
      <c r="H17" s="9" t="s">
        <v>295</v>
      </c>
      <c r="I17" s="237"/>
      <c r="J17" s="371"/>
      <c r="K17" s="237"/>
      <c r="L17" s="48"/>
      <c r="M17" s="237"/>
      <c r="N17" s="38"/>
      <c r="O17" s="237"/>
      <c r="P17" s="38"/>
      <c r="Q17" s="237"/>
      <c r="R17" s="38"/>
      <c r="S17" s="237"/>
      <c r="T17" s="38"/>
      <c r="U17" s="237"/>
    </row>
    <row r="18" spans="1:21" s="8" customFormat="1">
      <c r="A18" s="13"/>
      <c r="B18" s="23" t="s">
        <v>585</v>
      </c>
      <c r="D18" s="9" t="s">
        <v>169</v>
      </c>
      <c r="F18" s="9" t="s">
        <v>586</v>
      </c>
      <c r="G18" s="237"/>
      <c r="H18" s="9" t="s">
        <v>586</v>
      </c>
      <c r="I18" s="237"/>
      <c r="J18" s="371"/>
      <c r="K18" s="237"/>
      <c r="L18" s="48"/>
      <c r="M18" s="237"/>
      <c r="N18" s="38"/>
      <c r="O18" s="237"/>
      <c r="P18" s="38"/>
      <c r="Q18" s="237"/>
      <c r="R18" s="38"/>
      <c r="S18" s="237"/>
      <c r="T18" s="38"/>
      <c r="U18" s="237"/>
    </row>
    <row r="19" spans="1:21" s="8" customFormat="1">
      <c r="A19" s="13"/>
      <c r="B19" s="24" t="str">
        <f>LEFT(B18,SEARCH(",",B18))&amp;" value"</f>
        <v>Natural gas (2711), value</v>
      </c>
      <c r="D19" s="9" t="s">
        <v>169</v>
      </c>
      <c r="F19" s="9" t="s">
        <v>295</v>
      </c>
      <c r="G19" s="237"/>
      <c r="H19" s="9" t="s">
        <v>295</v>
      </c>
      <c r="I19" s="237"/>
      <c r="J19" s="371"/>
      <c r="K19" s="237"/>
      <c r="L19" s="48"/>
      <c r="M19" s="237"/>
      <c r="N19" s="38"/>
      <c r="O19" s="237"/>
      <c r="P19" s="38"/>
      <c r="Q19" s="237"/>
      <c r="R19" s="38"/>
      <c r="S19" s="237"/>
      <c r="T19" s="38"/>
      <c r="U19" s="237"/>
    </row>
    <row r="20" spans="1:21" s="8" customFormat="1">
      <c r="A20" s="13"/>
      <c r="B20" s="23" t="s">
        <v>587</v>
      </c>
      <c r="D20" s="9" t="s">
        <v>169</v>
      </c>
      <c r="F20" s="9" t="s">
        <v>283</v>
      </c>
      <c r="G20" s="237"/>
      <c r="H20" s="9" t="s">
        <v>283</v>
      </c>
      <c r="I20" s="237"/>
      <c r="J20" s="371"/>
      <c r="K20" s="237"/>
      <c r="L20" s="48"/>
      <c r="M20" s="237"/>
      <c r="N20" s="38"/>
      <c r="O20" s="237"/>
      <c r="P20" s="38"/>
      <c r="Q20" s="237"/>
      <c r="R20" s="38"/>
      <c r="S20" s="237"/>
      <c r="T20" s="38"/>
      <c r="U20" s="237"/>
    </row>
    <row r="21" spans="1:21" s="8" customFormat="1">
      <c r="A21" s="13"/>
      <c r="B21" s="24" t="str">
        <f>LEFT(B20,SEARCH(",",B20))&amp;" value"</f>
        <v>Add commodities here, value</v>
      </c>
      <c r="D21" s="9" t="s">
        <v>169</v>
      </c>
      <c r="F21" s="9" t="s">
        <v>295</v>
      </c>
      <c r="G21" s="237"/>
      <c r="H21" s="9" t="s">
        <v>295</v>
      </c>
      <c r="I21" s="237"/>
      <c r="J21" s="371"/>
      <c r="K21" s="237"/>
      <c r="L21" s="48"/>
      <c r="M21" s="237"/>
      <c r="N21" s="38"/>
      <c r="O21" s="237"/>
      <c r="P21" s="38"/>
      <c r="Q21" s="237"/>
      <c r="R21" s="38"/>
      <c r="S21" s="237"/>
      <c r="T21" s="38"/>
      <c r="U21" s="237"/>
    </row>
    <row r="22" spans="1:21" s="8" customFormat="1" ht="45">
      <c r="A22" s="13"/>
      <c r="B22" s="54" t="s">
        <v>589</v>
      </c>
      <c r="D22" s="9" t="s">
        <v>580</v>
      </c>
      <c r="E22" s="37"/>
      <c r="F22" s="9" t="str">
        <f>IF(D22=[2]Lists!$K$4,"&lt; Input URL to data source &gt;",IF(D22=[2]Lists!$K$5,"&lt; Reference section in EITI Report or URL &gt;",IF(D22=[2]Lists!$K$6,"&lt; Reference evidence of non-applicability &gt;","")))</f>
        <v/>
      </c>
      <c r="G22" s="237"/>
      <c r="H22" s="9" t="str">
        <f>IF(F22=[2]Lists!$K$4,"&lt; Input URL to data source &gt;",IF(F22=[2]Lists!$K$5,"&lt; Reference section in EITI Report or URL &gt;",IF(F22=[2]Lists!$K$6,"&lt; Reference evidence of non-applicability &gt;","")))</f>
        <v/>
      </c>
      <c r="I22" s="237"/>
      <c r="J22" s="371"/>
      <c r="K22" s="237"/>
      <c r="L22" s="48"/>
      <c r="M22" s="237"/>
      <c r="N22" s="38"/>
      <c r="O22" s="237"/>
      <c r="P22" s="38"/>
      <c r="Q22" s="237"/>
      <c r="R22" s="38"/>
      <c r="S22" s="237"/>
      <c r="T22" s="38"/>
      <c r="U22" s="237"/>
    </row>
    <row r="23" spans="1:21" s="8" customFormat="1" ht="45">
      <c r="A23" s="13"/>
      <c r="B23" s="54" t="s">
        <v>590</v>
      </c>
      <c r="D23" s="9" t="s">
        <v>580</v>
      </c>
      <c r="E23" s="37"/>
      <c r="F23" s="9" t="str">
        <f>IF(D23=[2]Lists!$K$4,"&lt; Input URL to data source &gt;",IF(D23=[2]Lists!$K$5,"&lt; Reference section in EITI Report or URL &gt;",IF(D23=[2]Lists!$K$6,"&lt; Reference evidence of non-applicability &gt;","")))</f>
        <v/>
      </c>
      <c r="G23" s="237"/>
      <c r="H23" s="9" t="str">
        <f>IF(F23=[2]Lists!$K$4,"&lt; Input URL to data source &gt;",IF(F23=[2]Lists!$K$5,"&lt; Reference section in EITI Report or URL &gt;",IF(F23=[2]Lists!$K$6,"&lt; Reference evidence of non-applicability &gt;","")))</f>
        <v/>
      </c>
      <c r="I23" s="237"/>
      <c r="J23" s="371"/>
      <c r="K23" s="237"/>
      <c r="L23" s="48"/>
      <c r="M23" s="237"/>
      <c r="N23" s="38"/>
      <c r="O23" s="237"/>
      <c r="P23" s="38"/>
      <c r="Q23" s="237"/>
      <c r="R23" s="38"/>
      <c r="S23" s="237"/>
      <c r="T23" s="38"/>
      <c r="U23" s="237"/>
    </row>
    <row r="24" spans="1:21" s="8" customFormat="1" ht="45">
      <c r="A24" s="13"/>
      <c r="B24" s="54" t="s">
        <v>591</v>
      </c>
      <c r="D24" s="9" t="s">
        <v>580</v>
      </c>
      <c r="E24" s="37"/>
      <c r="F24" s="9"/>
      <c r="G24" s="237"/>
      <c r="H24" s="9"/>
      <c r="I24" s="237"/>
      <c r="J24" s="371"/>
      <c r="K24" s="237"/>
      <c r="L24" s="48"/>
      <c r="M24" s="237"/>
      <c r="N24" s="38"/>
      <c r="O24" s="237"/>
      <c r="P24" s="38"/>
      <c r="Q24" s="237"/>
      <c r="R24" s="38"/>
      <c r="S24" s="237"/>
      <c r="T24" s="38"/>
      <c r="U24" s="237"/>
    </row>
    <row r="25" spans="1:21" s="8" customFormat="1" ht="105">
      <c r="A25" s="13"/>
      <c r="B25" s="54" t="s">
        <v>592</v>
      </c>
      <c r="D25" s="9" t="s">
        <v>580</v>
      </c>
      <c r="E25" s="37"/>
      <c r="F25" s="9"/>
      <c r="G25" s="237"/>
      <c r="H25" s="9"/>
      <c r="I25" s="237"/>
      <c r="J25" s="371"/>
      <c r="K25" s="237"/>
      <c r="L25" s="48"/>
      <c r="M25" s="237"/>
      <c r="N25" s="38"/>
      <c r="O25" s="237"/>
      <c r="P25" s="38"/>
      <c r="Q25" s="237"/>
      <c r="R25" s="38"/>
      <c r="S25" s="237"/>
      <c r="T25" s="38"/>
      <c r="U25" s="237"/>
    </row>
    <row r="26" spans="1:21" s="8" customFormat="1" ht="75">
      <c r="A26" s="13"/>
      <c r="B26" s="54" t="s">
        <v>593</v>
      </c>
      <c r="D26" s="9" t="s">
        <v>580</v>
      </c>
      <c r="E26" s="37"/>
      <c r="F26" s="9"/>
      <c r="G26" s="237"/>
      <c r="H26" s="9"/>
      <c r="I26" s="237"/>
      <c r="J26" s="371"/>
      <c r="K26" s="237"/>
      <c r="L26" s="48"/>
      <c r="M26" s="237"/>
      <c r="N26" s="38"/>
      <c r="O26" s="237"/>
      <c r="P26" s="38"/>
      <c r="Q26" s="237"/>
      <c r="R26" s="38"/>
      <c r="S26" s="237"/>
      <c r="T26" s="38"/>
      <c r="U26" s="237"/>
    </row>
    <row r="27" spans="1:21" s="8" customFormat="1" ht="75">
      <c r="A27" s="13"/>
      <c r="B27" s="54" t="s">
        <v>594</v>
      </c>
      <c r="D27" s="9" t="s">
        <v>580</v>
      </c>
      <c r="E27" s="37"/>
      <c r="F27" s="9"/>
      <c r="G27" s="237"/>
      <c r="H27" s="9"/>
      <c r="I27" s="237"/>
      <c r="J27" s="371"/>
      <c r="K27" s="237"/>
      <c r="L27" s="48"/>
      <c r="M27" s="237"/>
      <c r="N27" s="38"/>
      <c r="O27" s="237"/>
      <c r="P27" s="38"/>
      <c r="Q27" s="237"/>
      <c r="R27" s="38"/>
      <c r="S27" s="237"/>
      <c r="T27" s="38"/>
      <c r="U27" s="237"/>
    </row>
    <row r="28" spans="1:21" s="8" customFormat="1" ht="30">
      <c r="A28" s="13"/>
      <c r="B28" s="54" t="s">
        <v>595</v>
      </c>
      <c r="D28" s="9" t="s">
        <v>169</v>
      </c>
      <c r="F28" s="9" t="s">
        <v>295</v>
      </c>
      <c r="G28" s="237"/>
      <c r="H28" s="9" t="s">
        <v>295</v>
      </c>
      <c r="I28" s="237"/>
      <c r="J28" s="372"/>
      <c r="K28" s="237"/>
      <c r="L28" s="48"/>
      <c r="M28" s="237"/>
      <c r="N28" s="38"/>
      <c r="O28" s="237"/>
      <c r="P28" s="38"/>
      <c r="Q28" s="237"/>
      <c r="R28" s="38"/>
      <c r="S28" s="237"/>
      <c r="T28" s="38"/>
      <c r="U28" s="237"/>
    </row>
    <row r="29" spans="1:21" s="236" customFormat="1">
      <c r="A29" s="235"/>
      <c r="L29" s="8"/>
    </row>
  </sheetData>
  <mergeCells count="1">
    <mergeCell ref="J9:J28"/>
  </mergeCells>
  <hyperlinks>
    <hyperlink ref="H3" r:id="rId1" xr:uid="{AFE42870-6AA8-7F4C-9704-A6D8CF8DC9E0}"/>
  </hyperlinks>
  <pageMargins left="0.7" right="0.7" top="0.75" bottom="0.75" header="0.3" footer="0.3"/>
  <pageSetup paperSize="8"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978B-7666-2346-BB89-61A9C644A0D1}">
  <sheetPr codeName="Sheet17"/>
  <dimension ref="A1:U17"/>
  <sheetViews>
    <sheetView zoomScale="75" zoomScaleNormal="37" workbookViewId="0">
      <selection activeCell="B5" sqref="B5"/>
    </sheetView>
  </sheetViews>
  <sheetFormatPr defaultColWidth="10.5" defaultRowHeight="15.95"/>
  <cols>
    <col min="1" max="1" width="17.375" style="234" customWidth="1"/>
    <col min="2" max="2" width="45.5" style="234" customWidth="1"/>
    <col min="3" max="3" width="3.375" style="234" customWidth="1"/>
    <col min="4" max="4" width="26" style="234" customWidth="1"/>
    <col min="5" max="5" width="3.375" style="234" customWidth="1"/>
    <col min="6" max="6" width="26" style="234" customWidth="1"/>
    <col min="7" max="7" width="3.375" style="234" customWidth="1"/>
    <col min="8" max="8" width="26" style="234" customWidth="1"/>
    <col min="9" max="9" width="3.375"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596</v>
      </c>
    </row>
    <row r="3" spans="1:21" s="39" customFormat="1" ht="120">
      <c r="A3" s="269" t="s">
        <v>597</v>
      </c>
      <c r="B3" s="56" t="s">
        <v>598</v>
      </c>
      <c r="D3" s="9" t="s">
        <v>599</v>
      </c>
      <c r="F3" s="57"/>
      <c r="H3" s="348" t="s">
        <v>577</v>
      </c>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600</v>
      </c>
      <c r="D7" s="9" t="s">
        <v>73</v>
      </c>
      <c r="F7" s="57"/>
      <c r="H7" s="57"/>
      <c r="J7" s="48"/>
      <c r="L7" s="48"/>
      <c r="N7" s="38"/>
      <c r="P7" s="38"/>
      <c r="R7" s="38"/>
      <c r="T7" s="38"/>
    </row>
    <row r="8" spans="1:21" s="37" customFormat="1" ht="18">
      <c r="A8" s="55"/>
      <c r="B8" s="46"/>
      <c r="D8" s="46"/>
      <c r="F8" s="46"/>
      <c r="H8" s="46"/>
      <c r="J8" s="47"/>
      <c r="N8" s="47"/>
      <c r="P8" s="47"/>
      <c r="R8" s="47"/>
      <c r="T8" s="47"/>
    </row>
    <row r="9" spans="1:21" s="8" customFormat="1" ht="30">
      <c r="A9" s="13"/>
      <c r="B9" s="53" t="s">
        <v>601</v>
      </c>
      <c r="D9" s="9" t="s">
        <v>144</v>
      </c>
      <c r="F9" s="9" t="str">
        <f>IF(D9=[2]Lists!$K$4,"&lt; Input URL to data source &gt;",IF(D9=[2]Lists!$K$5,"&lt; Reference section in EITI Report or URL &gt;",IF(D9=[2]Lists!$K$6,"&lt; Reference evidence of non-applicability &gt;","")))</f>
        <v/>
      </c>
      <c r="G9" s="37"/>
      <c r="H9" s="9" t="str">
        <f>IF(F9=[2]Lists!$K$4,"&lt; Input URL to data source &gt;",IF(F9=[2]Lists!$K$5,"&lt; Reference section in EITI Report or URL &gt;",IF(F9=[2]Lists!$K$6,"&lt; Reference evidence of non-applicability &gt;","")))</f>
        <v/>
      </c>
      <c r="I9" s="37"/>
      <c r="J9" s="370"/>
      <c r="K9" s="37"/>
      <c r="L9" s="48"/>
      <c r="M9" s="37"/>
      <c r="N9" s="38"/>
      <c r="O9" s="37"/>
      <c r="P9" s="38"/>
      <c r="Q9" s="37"/>
      <c r="R9" s="38"/>
      <c r="S9" s="37"/>
      <c r="T9" s="38"/>
      <c r="U9" s="37"/>
    </row>
    <row r="10" spans="1:21" s="8" customFormat="1" ht="30">
      <c r="A10" s="13"/>
      <c r="B10" s="59" t="s">
        <v>602</v>
      </c>
      <c r="D10" s="9" t="s">
        <v>144</v>
      </c>
      <c r="F10" s="9"/>
      <c r="G10" s="37"/>
      <c r="H10" s="9"/>
      <c r="I10" s="37"/>
      <c r="J10" s="371"/>
      <c r="K10" s="37"/>
      <c r="L10" s="48"/>
      <c r="M10" s="37"/>
      <c r="N10" s="38"/>
      <c r="O10" s="37"/>
      <c r="P10" s="38"/>
      <c r="Q10" s="37"/>
      <c r="R10" s="38"/>
      <c r="S10" s="37"/>
      <c r="T10" s="38"/>
      <c r="U10" s="37"/>
    </row>
    <row r="11" spans="1:21" s="8" customFormat="1" ht="45">
      <c r="A11" s="13"/>
      <c r="B11" s="59" t="s">
        <v>603</v>
      </c>
      <c r="D11" s="9" t="s">
        <v>144</v>
      </c>
      <c r="F11" s="9"/>
      <c r="G11" s="37"/>
      <c r="H11" s="9"/>
      <c r="I11" s="37"/>
      <c r="J11" s="371"/>
      <c r="K11" s="37"/>
      <c r="L11" s="48"/>
      <c r="M11" s="37"/>
      <c r="N11" s="38"/>
      <c r="O11" s="37"/>
      <c r="P11" s="38"/>
      <c r="Q11" s="37"/>
      <c r="R11" s="38"/>
      <c r="S11" s="37"/>
      <c r="T11" s="38"/>
      <c r="U11" s="37"/>
    </row>
    <row r="12" spans="1:21" s="8" customFormat="1" ht="45">
      <c r="A12" s="13"/>
      <c r="B12" s="59" t="s">
        <v>604</v>
      </c>
      <c r="D12" s="9" t="s">
        <v>169</v>
      </c>
      <c r="F12" s="9" t="s">
        <v>295</v>
      </c>
      <c r="G12" s="37"/>
      <c r="H12" s="9" t="s">
        <v>295</v>
      </c>
      <c r="I12" s="37"/>
      <c r="J12" s="371"/>
      <c r="K12" s="37"/>
      <c r="L12" s="48"/>
      <c r="M12" s="37"/>
      <c r="N12" s="38"/>
      <c r="O12" s="37"/>
      <c r="P12" s="38"/>
      <c r="Q12" s="37"/>
      <c r="R12" s="38"/>
      <c r="S12" s="37"/>
      <c r="T12" s="38"/>
      <c r="U12" s="37"/>
    </row>
    <row r="13" spans="1:21" s="8" customFormat="1" ht="60">
      <c r="A13" s="13"/>
      <c r="B13" s="59" t="s">
        <v>605</v>
      </c>
      <c r="D13" s="9" t="s">
        <v>144</v>
      </c>
      <c r="F13" s="9"/>
      <c r="G13" s="37"/>
      <c r="H13" s="9"/>
      <c r="I13" s="37"/>
      <c r="J13" s="371"/>
      <c r="K13" s="37"/>
      <c r="L13" s="48"/>
      <c r="M13" s="37"/>
      <c r="N13" s="38"/>
      <c r="O13" s="37"/>
      <c r="P13" s="38"/>
      <c r="Q13" s="37"/>
      <c r="R13" s="38"/>
      <c r="S13" s="37"/>
      <c r="T13" s="38"/>
      <c r="U13" s="37"/>
    </row>
    <row r="14" spans="1:21" s="8" customFormat="1" ht="45">
      <c r="A14" s="13"/>
      <c r="B14" s="59" t="s">
        <v>606</v>
      </c>
      <c r="D14" s="9" t="s">
        <v>169</v>
      </c>
      <c r="F14" s="9" t="s">
        <v>295</v>
      </c>
      <c r="G14" s="37"/>
      <c r="H14" s="9" t="s">
        <v>295</v>
      </c>
      <c r="I14" s="37"/>
      <c r="J14" s="371"/>
      <c r="K14" s="37"/>
      <c r="L14" s="48"/>
      <c r="M14" s="37"/>
      <c r="N14" s="38"/>
      <c r="O14" s="37"/>
      <c r="P14" s="38"/>
      <c r="Q14" s="37"/>
      <c r="R14" s="38"/>
      <c r="S14" s="37"/>
      <c r="T14" s="38"/>
      <c r="U14" s="37"/>
    </row>
    <row r="15" spans="1:21" s="8" customFormat="1" ht="45">
      <c r="A15" s="13"/>
      <c r="B15" s="59" t="s">
        <v>607</v>
      </c>
      <c r="D15" s="9" t="s">
        <v>144</v>
      </c>
      <c r="F15" s="9"/>
      <c r="G15" s="37"/>
      <c r="H15" s="9"/>
      <c r="I15" s="37"/>
      <c r="J15" s="371"/>
      <c r="K15" s="37"/>
      <c r="L15" s="48"/>
      <c r="M15" s="37"/>
      <c r="N15" s="38"/>
      <c r="O15" s="37"/>
      <c r="P15" s="38"/>
      <c r="Q15" s="37"/>
      <c r="R15" s="38"/>
      <c r="S15" s="37"/>
      <c r="T15" s="38"/>
      <c r="U15" s="37"/>
    </row>
    <row r="16" spans="1:21" s="70" customFormat="1" ht="47.25" customHeight="1">
      <c r="A16" s="69"/>
      <c r="B16" s="74" t="s">
        <v>608</v>
      </c>
      <c r="D16" s="9" t="s">
        <v>580</v>
      </c>
      <c r="F16" s="72"/>
      <c r="G16" s="71"/>
      <c r="H16" s="72"/>
      <c r="I16" s="71"/>
      <c r="J16" s="372"/>
      <c r="K16" s="71"/>
      <c r="L16" s="48"/>
      <c r="M16" s="71"/>
      <c r="N16" s="73"/>
      <c r="O16" s="71"/>
      <c r="P16" s="73"/>
      <c r="Q16" s="71"/>
      <c r="R16" s="73"/>
      <c r="S16" s="71"/>
      <c r="T16" s="73"/>
      <c r="U16" s="71"/>
    </row>
    <row r="17" spans="1:21" s="236" customFormat="1" ht="18">
      <c r="A17" s="235"/>
      <c r="G17" s="49"/>
      <c r="I17" s="49"/>
      <c r="J17" s="10"/>
      <c r="K17" s="49"/>
      <c r="L17" s="237"/>
      <c r="M17" s="49"/>
      <c r="N17" s="10"/>
      <c r="O17" s="49"/>
      <c r="P17" s="10"/>
      <c r="Q17" s="49"/>
      <c r="R17" s="10"/>
      <c r="S17" s="49"/>
      <c r="T17" s="10"/>
      <c r="U17" s="49"/>
    </row>
  </sheetData>
  <mergeCells count="1">
    <mergeCell ref="J9:J16"/>
  </mergeCells>
  <hyperlinks>
    <hyperlink ref="H3" r:id="rId1" xr:uid="{930D5474-F84F-5745-AE48-0A046B3DB695}"/>
  </hyperlinks>
  <pageMargins left="0.7" right="0.7" top="0.75" bottom="0.75" header="0.3" footer="0.3"/>
  <pageSetup paperSize="8"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3323-9D40-C641-9A85-FA798ECEDDDE}">
  <sheetPr codeName="Sheet18"/>
  <dimension ref="A1:U14"/>
  <sheetViews>
    <sheetView zoomScale="75" zoomScaleNormal="32" workbookViewId="0">
      <selection activeCell="D19" sqref="D19"/>
    </sheetView>
  </sheetViews>
  <sheetFormatPr defaultColWidth="10.5" defaultRowHeight="15.95"/>
  <cols>
    <col min="1" max="1" width="16.375" style="234" customWidth="1"/>
    <col min="2" max="2" width="42" style="234" customWidth="1"/>
    <col min="3" max="3" width="3.375" style="234" customWidth="1"/>
    <col min="4" max="4" width="35.375" style="234" customWidth="1"/>
    <col min="5" max="5" width="3.375" style="234" customWidth="1"/>
    <col min="6" max="6" width="35.375" style="234" customWidth="1"/>
    <col min="7" max="7" width="3.375" style="234" customWidth="1"/>
    <col min="8" max="8" width="35.375" style="234" customWidth="1"/>
    <col min="9" max="9" width="3.375"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609</v>
      </c>
    </row>
    <row r="3" spans="1:21" s="39" customFormat="1" ht="105">
      <c r="A3" s="269" t="s">
        <v>610</v>
      </c>
      <c r="B3" s="56" t="s">
        <v>611</v>
      </c>
      <c r="D3" s="9" t="s">
        <v>599</v>
      </c>
      <c r="F3" s="57"/>
      <c r="H3" s="348" t="s">
        <v>577</v>
      </c>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612</v>
      </c>
      <c r="D7" s="9" t="s">
        <v>239</v>
      </c>
      <c r="F7" s="57"/>
      <c r="H7" s="57"/>
      <c r="J7" s="48"/>
      <c r="L7" s="48"/>
      <c r="N7" s="38"/>
      <c r="O7" s="37"/>
      <c r="P7" s="38"/>
      <c r="Q7" s="37"/>
      <c r="R7" s="38"/>
      <c r="S7" s="37"/>
      <c r="T7" s="38"/>
    </row>
    <row r="8" spans="1:21" s="37" customFormat="1" ht="18">
      <c r="A8" s="55"/>
      <c r="B8" s="46"/>
      <c r="D8" s="46"/>
      <c r="F8" s="46"/>
      <c r="H8" s="46"/>
      <c r="J8" s="47"/>
      <c r="N8" s="47"/>
      <c r="P8" s="47"/>
      <c r="R8" s="47"/>
      <c r="T8" s="47"/>
    </row>
    <row r="9" spans="1:21" s="8" customFormat="1" ht="30">
      <c r="A9" s="13"/>
      <c r="B9" s="53" t="s">
        <v>613</v>
      </c>
      <c r="D9" s="9" t="s">
        <v>144</v>
      </c>
      <c r="F9" s="9" t="str">
        <f>IF(D9=[2]Lists!$K$4,"&lt; Input URL to data source &gt;",IF(D9=[2]Lists!$K$5,"&lt; Reference section in EITI Report or URL &gt;",IF(D9=[2]Lists!$K$6,"&lt; Reference evidence of non-applicability &gt;","")))</f>
        <v/>
      </c>
      <c r="G9" s="37"/>
      <c r="H9" s="9" t="str">
        <f>IF(F9=[2]Lists!$K$4,"&lt; Input URL to data source &gt;",IF(F9=[2]Lists!$K$5,"&lt; Reference section in EITI Report or URL &gt;",IF(F9=[2]Lists!$K$6,"&lt; Reference evidence of non-applicability &gt;","")))</f>
        <v/>
      </c>
      <c r="I9" s="37"/>
      <c r="J9" s="370"/>
      <c r="K9" s="37"/>
      <c r="L9" s="48"/>
      <c r="M9" s="37"/>
      <c r="N9" s="38"/>
      <c r="O9" s="37"/>
      <c r="P9" s="38"/>
      <c r="Q9" s="37"/>
      <c r="R9" s="38"/>
      <c r="S9" s="37"/>
      <c r="T9" s="38"/>
      <c r="U9" s="37"/>
    </row>
    <row r="10" spans="1:21" s="8" customFormat="1" ht="78.95" customHeight="1">
      <c r="A10" s="13"/>
      <c r="B10" s="59" t="s">
        <v>614</v>
      </c>
      <c r="D10" s="9" t="s">
        <v>580</v>
      </c>
      <c r="F10" s="9"/>
      <c r="G10" s="39"/>
      <c r="H10" s="9"/>
      <c r="I10" s="39"/>
      <c r="J10" s="371"/>
      <c r="K10" s="39"/>
      <c r="L10" s="48"/>
      <c r="M10" s="39"/>
      <c r="N10" s="38"/>
      <c r="O10" s="39"/>
      <c r="P10" s="38"/>
      <c r="Q10" s="39"/>
      <c r="R10" s="38"/>
      <c r="S10" s="39"/>
      <c r="T10" s="38"/>
      <c r="U10" s="39"/>
    </row>
    <row r="11" spans="1:21" s="8" customFormat="1" ht="30.75" customHeight="1">
      <c r="A11" s="13"/>
      <c r="B11" s="59" t="s">
        <v>615</v>
      </c>
      <c r="D11" s="9" t="s">
        <v>169</v>
      </c>
      <c r="F11" s="9" t="s">
        <v>295</v>
      </c>
      <c r="G11" s="39"/>
      <c r="H11" s="9" t="s">
        <v>295</v>
      </c>
      <c r="I11" s="39"/>
      <c r="J11" s="371"/>
      <c r="K11" s="39"/>
      <c r="L11" s="48"/>
      <c r="M11" s="39"/>
      <c r="N11" s="38"/>
      <c r="O11" s="39"/>
      <c r="P11" s="38"/>
      <c r="Q11" s="39"/>
      <c r="R11" s="38"/>
      <c r="S11" s="39"/>
      <c r="T11" s="38"/>
      <c r="U11" s="39"/>
    </row>
    <row r="12" spans="1:21" s="8" customFormat="1" ht="47.25" customHeight="1">
      <c r="A12" s="13"/>
      <c r="B12" s="59" t="s">
        <v>616</v>
      </c>
      <c r="D12" s="9" t="s">
        <v>169</v>
      </c>
      <c r="F12" s="9" t="s">
        <v>295</v>
      </c>
      <c r="G12" s="39"/>
      <c r="H12" s="9" t="s">
        <v>295</v>
      </c>
      <c r="I12" s="39"/>
      <c r="J12" s="371"/>
      <c r="K12" s="39"/>
      <c r="L12" s="48"/>
      <c r="M12" s="39"/>
      <c r="N12" s="38"/>
      <c r="O12" s="39"/>
      <c r="P12" s="38"/>
      <c r="Q12" s="39"/>
      <c r="R12" s="38"/>
      <c r="S12" s="39"/>
      <c r="T12" s="38"/>
      <c r="U12" s="39"/>
    </row>
    <row r="13" spans="1:21" s="8" customFormat="1" ht="62.25" customHeight="1">
      <c r="A13" s="13"/>
      <c r="B13" s="59" t="s">
        <v>617</v>
      </c>
      <c r="D13" s="9" t="s">
        <v>169</v>
      </c>
      <c r="F13" s="9" t="s">
        <v>295</v>
      </c>
      <c r="G13" s="39"/>
      <c r="H13" s="9" t="s">
        <v>295</v>
      </c>
      <c r="I13" s="39"/>
      <c r="J13" s="372"/>
      <c r="K13" s="39"/>
      <c r="L13" s="48"/>
      <c r="M13" s="39"/>
      <c r="N13" s="38"/>
      <c r="O13" s="39"/>
      <c r="P13" s="38"/>
      <c r="Q13" s="39"/>
      <c r="R13" s="38"/>
      <c r="S13" s="39"/>
      <c r="T13" s="38"/>
      <c r="U13" s="39"/>
    </row>
    <row r="14" spans="1:21" s="236" customFormat="1">
      <c r="A14" s="235"/>
      <c r="L14" s="237"/>
    </row>
  </sheetData>
  <mergeCells count="1">
    <mergeCell ref="J9:J13"/>
  </mergeCells>
  <hyperlinks>
    <hyperlink ref="H3" r:id="rId1" xr:uid="{AC8611A3-38AE-0341-B27A-3166F6E020B1}"/>
  </hyperlinks>
  <pageMargins left="0.7" right="0.7" top="0.75" bottom="0.75" header="0.3" footer="0.3"/>
  <pageSetup paperSize="8"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A7D1-819C-604C-84F0-50340ECF6734}">
  <sheetPr codeName="Sheet19"/>
  <dimension ref="A1:U17"/>
  <sheetViews>
    <sheetView zoomScale="91" zoomScaleNormal="34" zoomScalePageLayoutView="50" workbookViewId="0">
      <selection activeCell="H3" sqref="H3"/>
    </sheetView>
  </sheetViews>
  <sheetFormatPr defaultColWidth="10.5" defaultRowHeight="15.95"/>
  <cols>
    <col min="1" max="1" width="23.875" style="234" customWidth="1"/>
    <col min="2" max="2" width="38" style="234" customWidth="1"/>
    <col min="3" max="3" width="3.375" style="234" customWidth="1"/>
    <col min="4" max="4" width="32.5" style="234" customWidth="1"/>
    <col min="5" max="5" width="3.375" style="234" customWidth="1"/>
    <col min="6" max="6" width="32.5" style="234" customWidth="1"/>
    <col min="7" max="7" width="3.375" style="234" customWidth="1"/>
    <col min="8" max="8" width="32.5" style="234" customWidth="1"/>
    <col min="9" max="9" width="3.375" style="234" customWidth="1"/>
    <col min="10" max="10" width="39.5" style="234" customWidth="1"/>
    <col min="11" max="11" width="3.375"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618</v>
      </c>
    </row>
    <row r="3" spans="1:21" s="39" customFormat="1" ht="105">
      <c r="A3" s="269" t="s">
        <v>619</v>
      </c>
      <c r="B3" s="56" t="s">
        <v>620</v>
      </c>
      <c r="D3" s="9" t="s">
        <v>599</v>
      </c>
      <c r="F3" s="57"/>
      <c r="H3" s="348" t="s">
        <v>577</v>
      </c>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621</v>
      </c>
      <c r="D7" s="9" t="s">
        <v>580</v>
      </c>
      <c r="F7" s="57"/>
      <c r="H7" s="57"/>
      <c r="J7" s="48"/>
      <c r="L7" s="48"/>
    </row>
    <row r="8" spans="1:21" s="37" customFormat="1" ht="18">
      <c r="A8" s="55"/>
      <c r="B8" s="46"/>
      <c r="D8" s="46"/>
      <c r="F8" s="46"/>
      <c r="H8" s="46"/>
      <c r="J8" s="47"/>
      <c r="N8" s="47"/>
      <c r="P8" s="47"/>
      <c r="R8" s="47"/>
      <c r="T8" s="47"/>
    </row>
    <row r="9" spans="1:21" s="8" customFormat="1" ht="30">
      <c r="A9" s="13"/>
      <c r="B9" s="53" t="s">
        <v>622</v>
      </c>
      <c r="D9" s="9" t="s">
        <v>144</v>
      </c>
      <c r="F9" s="9" t="str">
        <f>IF(D9=[2]Lists!$K$4,"&lt; Input URL to data source &gt;",IF(D9=[2]Lists!$K$5,"&lt; Reference section in EITI Report or URL &gt;",IF(D9=[2]Lists!$K$6,"&lt; Reference evidence of non-applicability &gt;","")))</f>
        <v/>
      </c>
      <c r="G9" s="37"/>
      <c r="H9" s="9" t="str">
        <f>IF(F9=[2]Lists!$K$4,"&lt; Input URL to data source &gt;",IF(F9=[2]Lists!$K$5,"&lt; Reference section in EITI Report or URL &gt;",IF(F9=[2]Lists!$K$6,"&lt; Reference evidence of non-applicability &gt;","")))</f>
        <v/>
      </c>
      <c r="I9" s="37"/>
      <c r="J9" s="370"/>
      <c r="K9" s="37"/>
      <c r="L9" s="48"/>
      <c r="M9" s="37"/>
      <c r="N9" s="38"/>
      <c r="O9" s="37"/>
      <c r="P9" s="38"/>
      <c r="Q9" s="37"/>
      <c r="R9" s="38"/>
      <c r="S9" s="37"/>
      <c r="T9" s="38"/>
      <c r="U9" s="37"/>
    </row>
    <row r="10" spans="1:21" s="8" customFormat="1" ht="30">
      <c r="A10" s="13"/>
      <c r="B10" s="59" t="s">
        <v>623</v>
      </c>
      <c r="D10" s="9" t="s">
        <v>580</v>
      </c>
      <c r="F10" s="9"/>
      <c r="G10" s="37"/>
      <c r="H10" s="9"/>
      <c r="I10" s="37"/>
      <c r="J10" s="371"/>
      <c r="K10" s="37"/>
      <c r="L10" s="48"/>
      <c r="M10" s="37"/>
      <c r="N10" s="38"/>
      <c r="O10" s="37"/>
      <c r="P10" s="38"/>
      <c r="Q10" s="37"/>
      <c r="R10" s="38"/>
      <c r="S10" s="37"/>
      <c r="T10" s="38"/>
      <c r="U10" s="37"/>
    </row>
    <row r="11" spans="1:21" s="8" customFormat="1" ht="30">
      <c r="A11" s="13"/>
      <c r="B11" s="59" t="s">
        <v>624</v>
      </c>
      <c r="D11" s="9" t="s">
        <v>169</v>
      </c>
      <c r="F11" s="9" t="s">
        <v>295</v>
      </c>
      <c r="G11" s="39"/>
      <c r="H11" s="9" t="s">
        <v>295</v>
      </c>
      <c r="I11" s="39"/>
      <c r="J11" s="371"/>
      <c r="K11" s="39"/>
      <c r="L11" s="48"/>
      <c r="M11" s="39"/>
      <c r="N11" s="38"/>
      <c r="O11" s="39"/>
      <c r="P11" s="38"/>
      <c r="Q11" s="39"/>
      <c r="R11" s="38"/>
      <c r="S11" s="39"/>
      <c r="T11" s="38"/>
      <c r="U11" s="39"/>
    </row>
    <row r="12" spans="1:21" s="8" customFormat="1" ht="30">
      <c r="A12" s="13"/>
      <c r="B12" s="59" t="s">
        <v>625</v>
      </c>
      <c r="D12" s="9" t="s">
        <v>580</v>
      </c>
      <c r="F12" s="9"/>
      <c r="G12" s="37"/>
      <c r="H12" s="9"/>
      <c r="I12" s="37"/>
      <c r="J12" s="371"/>
      <c r="K12" s="37"/>
      <c r="L12" s="48"/>
      <c r="M12" s="37"/>
      <c r="N12" s="38"/>
      <c r="O12" s="37"/>
      <c r="P12" s="38"/>
      <c r="Q12" s="37"/>
      <c r="R12" s="38"/>
      <c r="S12" s="37"/>
      <c r="T12" s="38"/>
      <c r="U12" s="37"/>
    </row>
    <row r="13" spans="1:21" s="8" customFormat="1" ht="30">
      <c r="A13" s="13"/>
      <c r="B13" s="59" t="s">
        <v>626</v>
      </c>
      <c r="D13" s="9" t="s">
        <v>169</v>
      </c>
      <c r="F13" s="9" t="s">
        <v>295</v>
      </c>
      <c r="G13" s="37"/>
      <c r="H13" s="9" t="s">
        <v>295</v>
      </c>
      <c r="I13" s="37"/>
      <c r="J13" s="371"/>
      <c r="K13" s="37"/>
      <c r="L13" s="48"/>
      <c r="M13" s="37"/>
      <c r="N13" s="38"/>
      <c r="O13" s="37"/>
      <c r="P13" s="38"/>
      <c r="Q13" s="37"/>
      <c r="R13" s="38"/>
      <c r="S13" s="37"/>
      <c r="T13" s="38"/>
      <c r="U13" s="37"/>
    </row>
    <row r="14" spans="1:21" s="8" customFormat="1" ht="45">
      <c r="A14" s="13"/>
      <c r="B14" s="59" t="s">
        <v>627</v>
      </c>
      <c r="D14" s="9" t="s">
        <v>580</v>
      </c>
      <c r="F14" s="9"/>
      <c r="G14" s="37"/>
      <c r="H14" s="9"/>
      <c r="I14" s="37"/>
      <c r="J14" s="371"/>
      <c r="K14" s="37"/>
      <c r="L14" s="48"/>
      <c r="M14" s="37"/>
      <c r="N14" s="38"/>
      <c r="O14" s="37"/>
      <c r="P14" s="38"/>
      <c r="Q14" s="37"/>
      <c r="R14" s="38"/>
      <c r="S14" s="37"/>
      <c r="T14" s="38"/>
      <c r="U14" s="37"/>
    </row>
    <row r="15" spans="1:21" s="8" customFormat="1" ht="30">
      <c r="A15" s="13"/>
      <c r="B15" s="59" t="s">
        <v>628</v>
      </c>
      <c r="D15" s="9" t="s">
        <v>169</v>
      </c>
      <c r="F15" s="9" t="s">
        <v>295</v>
      </c>
      <c r="G15" s="37"/>
      <c r="H15" s="9" t="s">
        <v>295</v>
      </c>
      <c r="I15" s="37"/>
      <c r="J15" s="371"/>
      <c r="K15" s="37"/>
      <c r="L15" s="48"/>
      <c r="M15" s="37"/>
      <c r="N15" s="38"/>
      <c r="O15" s="37"/>
      <c r="P15" s="38"/>
      <c r="Q15" s="37"/>
      <c r="R15" s="38"/>
      <c r="S15" s="37"/>
      <c r="T15" s="38"/>
      <c r="U15" s="37"/>
    </row>
    <row r="16" spans="1:21" s="8" customFormat="1" ht="45">
      <c r="A16" s="13"/>
      <c r="B16" s="59" t="s">
        <v>629</v>
      </c>
      <c r="D16" s="9" t="s">
        <v>580</v>
      </c>
      <c r="F16" s="9"/>
      <c r="G16" s="37"/>
      <c r="H16" s="9"/>
      <c r="I16" s="37"/>
      <c r="J16" s="372"/>
      <c r="K16" s="37"/>
      <c r="L16" s="48"/>
      <c r="M16" s="37"/>
      <c r="N16" s="38"/>
      <c r="O16" s="37"/>
      <c r="P16" s="38"/>
      <c r="Q16" s="37"/>
      <c r="R16" s="38"/>
      <c r="S16" s="37"/>
      <c r="T16" s="38"/>
      <c r="U16" s="37"/>
    </row>
    <row r="17" spans="1:12" s="236" customFormat="1">
      <c r="A17" s="235"/>
      <c r="L17" s="237"/>
    </row>
  </sheetData>
  <mergeCells count="1">
    <mergeCell ref="J9:J16"/>
  </mergeCells>
  <hyperlinks>
    <hyperlink ref="H3" r:id="rId1" xr:uid="{57745A88-ABBD-B24A-8472-41C0FA5CB3A3}"/>
  </hyperlinks>
  <pageMargins left="0.7" right="0.7" top="0.75" bottom="0.75" header="0.3" footer="0.3"/>
  <pageSetup paperSize="8" orientation="landscape"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246C-ABF1-9D46-8E18-C64EEC8FFF69}">
  <sheetPr codeName="Sheet2"/>
  <dimension ref="A1:G95"/>
  <sheetViews>
    <sheetView showGridLines="0" showRowColHeaders="0" tabSelected="1" zoomScale="70" zoomScaleNormal="70" workbookViewId="0">
      <selection activeCell="M36" sqref="M36"/>
    </sheetView>
  </sheetViews>
  <sheetFormatPr defaultColWidth="4" defaultRowHeight="24" customHeight="1"/>
  <cols>
    <col min="1" max="1" width="4" style="136"/>
    <col min="2" max="2" width="4" style="136" hidden="1" customWidth="1"/>
    <col min="3" max="3" width="75" style="136" bestFit="1" customWidth="1"/>
    <col min="4" max="4" width="2.875" style="136" customWidth="1"/>
    <col min="5" max="5" width="44.5" style="136" bestFit="1" customWidth="1"/>
    <col min="6" max="6" width="2.875" style="136" customWidth="1"/>
    <col min="7" max="7" width="40" style="136" bestFit="1" customWidth="1"/>
    <col min="8" max="16384" width="4" style="136"/>
  </cols>
  <sheetData>
    <row r="1" spans="1:7" ht="15.95"/>
    <row r="2" spans="1:7" ht="15.95">
      <c r="C2" s="355" t="s">
        <v>33</v>
      </c>
      <c r="D2" s="355"/>
      <c r="E2" s="355"/>
      <c r="F2" s="355"/>
      <c r="G2" s="355"/>
    </row>
    <row r="3" spans="1:7" s="137" customFormat="1" ht="23.1">
      <c r="C3" s="356" t="s">
        <v>34</v>
      </c>
      <c r="D3" s="356"/>
      <c r="E3" s="356"/>
      <c r="F3" s="356"/>
      <c r="G3" s="356"/>
    </row>
    <row r="4" spans="1:7" ht="12.75" customHeight="1">
      <c r="C4" s="357" t="s">
        <v>35</v>
      </c>
      <c r="D4" s="357"/>
      <c r="E4" s="357"/>
      <c r="F4" s="357"/>
      <c r="G4" s="357"/>
    </row>
    <row r="5" spans="1:7" ht="12.75" customHeight="1">
      <c r="C5" s="358" t="s">
        <v>36</v>
      </c>
      <c r="D5" s="358"/>
      <c r="E5" s="358"/>
      <c r="F5" s="358"/>
      <c r="G5" s="358"/>
    </row>
    <row r="6" spans="1:7" ht="12.75" customHeight="1">
      <c r="C6" s="358" t="s">
        <v>37</v>
      </c>
      <c r="D6" s="358"/>
      <c r="E6" s="358"/>
      <c r="F6" s="358"/>
      <c r="G6" s="358"/>
    </row>
    <row r="7" spans="1:7" ht="12.75" customHeight="1">
      <c r="C7" s="359" t="s">
        <v>38</v>
      </c>
      <c r="D7" s="359"/>
      <c r="E7" s="359"/>
      <c r="F7" s="359"/>
      <c r="G7" s="359"/>
    </row>
    <row r="8" spans="1:7" ht="15.95">
      <c r="C8" s="4"/>
      <c r="D8" s="138"/>
      <c r="E8" s="138"/>
      <c r="F8" s="4"/>
      <c r="G8" s="4"/>
    </row>
    <row r="9" spans="1:7" ht="15.95">
      <c r="C9" s="139" t="s">
        <v>39</v>
      </c>
      <c r="D9" s="140"/>
      <c r="E9" s="141" t="s">
        <v>40</v>
      </c>
      <c r="F9" s="140"/>
      <c r="G9" s="142" t="s">
        <v>14</v>
      </c>
    </row>
    <row r="10" spans="1:7" ht="15.95">
      <c r="C10" s="4"/>
      <c r="D10" s="138"/>
      <c r="E10" s="138"/>
      <c r="F10" s="4"/>
      <c r="G10" s="4"/>
    </row>
    <row r="11" spans="1:7" s="137" customFormat="1" ht="23.1">
      <c r="B11" s="143"/>
      <c r="C11" s="144" t="s">
        <v>41</v>
      </c>
      <c r="E11" s="145"/>
    </row>
    <row r="12" spans="1:7" ht="18.95" thickBot="1">
      <c r="A12" s="146"/>
      <c r="B12" s="146"/>
      <c r="C12" s="147" t="s">
        <v>42</v>
      </c>
      <c r="D12" s="148"/>
      <c r="E12" s="149" t="s">
        <v>43</v>
      </c>
      <c r="F12" s="148"/>
      <c r="G12" s="150" t="s">
        <v>44</v>
      </c>
    </row>
    <row r="13" spans="1:7" ht="17.100000000000001" thickBot="1">
      <c r="B13" s="151"/>
      <c r="C13" s="152" t="s">
        <v>31</v>
      </c>
      <c r="D13" s="153"/>
      <c r="E13" s="154"/>
      <c r="F13" s="153"/>
      <c r="G13" s="154"/>
    </row>
    <row r="14" spans="1:7" ht="15.95">
      <c r="A14" s="155"/>
      <c r="B14" s="155" t="s">
        <v>31</v>
      </c>
      <c r="C14" s="156" t="s">
        <v>45</v>
      </c>
      <c r="D14" s="91"/>
      <c r="E14" s="157" t="s">
        <v>46</v>
      </c>
      <c r="F14" s="91"/>
      <c r="G14" s="158"/>
    </row>
    <row r="15" spans="1:7" ht="15.95">
      <c r="A15" s="155"/>
      <c r="B15" s="155" t="s">
        <v>31</v>
      </c>
      <c r="C15" s="156" t="s">
        <v>47</v>
      </c>
      <c r="D15" s="91"/>
      <c r="E15" s="159" t="s">
        <v>48</v>
      </c>
      <c r="F15" s="91"/>
      <c r="G15" s="158"/>
    </row>
    <row r="16" spans="1:7" ht="15.95">
      <c r="B16" s="155" t="s">
        <v>31</v>
      </c>
      <c r="C16" s="156" t="s">
        <v>49</v>
      </c>
      <c r="D16" s="91"/>
      <c r="E16" s="159" t="s">
        <v>50</v>
      </c>
      <c r="F16" s="91"/>
      <c r="G16" s="158"/>
    </row>
    <row r="17" spans="1:7" ht="17.100000000000001" thickBot="1">
      <c r="B17" s="155" t="s">
        <v>31</v>
      </c>
      <c r="C17" s="160" t="s">
        <v>51</v>
      </c>
      <c r="D17" s="103"/>
      <c r="E17" s="104" t="s">
        <v>52</v>
      </c>
      <c r="F17" s="103"/>
      <c r="G17" s="161"/>
    </row>
    <row r="18" spans="1:7" ht="17.100000000000001" thickBot="1">
      <c r="B18" s="151"/>
      <c r="C18" s="152" t="s">
        <v>53</v>
      </c>
      <c r="D18" s="153"/>
      <c r="E18" s="154"/>
      <c r="F18" s="153"/>
      <c r="G18" s="154"/>
    </row>
    <row r="19" spans="1:7" ht="15.95">
      <c r="A19" s="155"/>
      <c r="B19" s="155" t="s">
        <v>53</v>
      </c>
      <c r="C19" s="156" t="s">
        <v>54</v>
      </c>
      <c r="D19" s="91"/>
      <c r="E19" s="162">
        <v>44197</v>
      </c>
      <c r="F19" s="91"/>
      <c r="G19" s="158"/>
    </row>
    <row r="20" spans="1:7" ht="17.100000000000001" thickBot="1">
      <c r="A20" s="155"/>
      <c r="B20" s="155" t="s">
        <v>53</v>
      </c>
      <c r="C20" s="160" t="s">
        <v>55</v>
      </c>
      <c r="D20" s="103"/>
      <c r="E20" s="162">
        <v>44561</v>
      </c>
      <c r="F20" s="103"/>
      <c r="G20" s="161"/>
    </row>
    <row r="21" spans="1:7" ht="17.100000000000001" thickBot="1">
      <c r="B21" s="151"/>
      <c r="C21" s="152" t="s">
        <v>56</v>
      </c>
      <c r="D21" s="153"/>
      <c r="E21" s="163"/>
      <c r="F21" s="153"/>
      <c r="G21" s="154"/>
    </row>
    <row r="22" spans="1:7" ht="15.95">
      <c r="B22" s="155" t="s">
        <v>56</v>
      </c>
      <c r="C22" s="164" t="s">
        <v>57</v>
      </c>
      <c r="D22" s="91"/>
      <c r="E22" s="157" t="s">
        <v>58</v>
      </c>
      <c r="F22" s="91"/>
      <c r="G22" s="158"/>
    </row>
    <row r="23" spans="1:7" ht="30">
      <c r="A23" s="155"/>
      <c r="B23" s="155" t="s">
        <v>56</v>
      </c>
      <c r="C23" s="156" t="s">
        <v>59</v>
      </c>
      <c r="D23" s="91"/>
      <c r="E23" s="165" t="s">
        <v>60</v>
      </c>
      <c r="F23" s="91"/>
      <c r="G23" s="314" t="s">
        <v>61</v>
      </c>
    </row>
    <row r="24" spans="1:7" ht="15.95">
      <c r="B24" s="155" t="s">
        <v>56</v>
      </c>
      <c r="C24" s="156" t="s">
        <v>62</v>
      </c>
      <c r="D24" s="91"/>
      <c r="E24" s="166">
        <v>44917</v>
      </c>
      <c r="F24" s="91"/>
      <c r="G24" s="158"/>
    </row>
    <row r="25" spans="1:7" ht="30">
      <c r="A25" s="155"/>
      <c r="B25" s="155" t="s">
        <v>56</v>
      </c>
      <c r="C25" s="156" t="s">
        <v>63</v>
      </c>
      <c r="D25" s="91"/>
      <c r="E25" s="167" t="s">
        <v>64</v>
      </c>
      <c r="F25" s="91"/>
      <c r="G25" s="344" t="s">
        <v>65</v>
      </c>
    </row>
    <row r="26" spans="1:7" ht="15.95">
      <c r="B26" s="155" t="s">
        <v>56</v>
      </c>
      <c r="C26" s="168" t="s">
        <v>66</v>
      </c>
      <c r="D26" s="169"/>
      <c r="E26" s="165" t="s">
        <v>67</v>
      </c>
      <c r="F26" s="169"/>
      <c r="G26" s="170"/>
    </row>
    <row r="27" spans="1:7" ht="30">
      <c r="B27" s="155" t="s">
        <v>56</v>
      </c>
      <c r="C27" s="156" t="s">
        <v>68</v>
      </c>
      <c r="D27" s="91"/>
      <c r="E27" s="166">
        <v>44917</v>
      </c>
      <c r="F27" s="91"/>
      <c r="G27" s="344" t="s">
        <v>69</v>
      </c>
    </row>
    <row r="28" spans="1:7" ht="15.95">
      <c r="A28" s="155"/>
      <c r="B28" s="155" t="s">
        <v>56</v>
      </c>
      <c r="C28" s="156" t="s">
        <v>70</v>
      </c>
      <c r="D28" s="91"/>
      <c r="E28" s="313" t="s">
        <v>71</v>
      </c>
      <c r="F28" s="91"/>
      <c r="G28" s="171"/>
    </row>
    <row r="29" spans="1:7" ht="15.95">
      <c r="B29" s="155" t="s">
        <v>56</v>
      </c>
      <c r="C29" s="168" t="s">
        <v>72</v>
      </c>
      <c r="D29" s="169"/>
      <c r="E29" s="165" t="s">
        <v>73</v>
      </c>
      <c r="F29" s="172"/>
      <c r="G29" s="173"/>
    </row>
    <row r="30" spans="1:7" ht="15.95">
      <c r="A30" s="155"/>
      <c r="B30" s="155" t="s">
        <v>56</v>
      </c>
      <c r="C30" s="156" t="s">
        <v>74</v>
      </c>
      <c r="D30" s="91"/>
      <c r="E30" s="166"/>
      <c r="F30" s="91"/>
      <c r="G30" s="158"/>
    </row>
    <row r="31" spans="1:7" ht="17.100000000000001" thickBot="1">
      <c r="A31" s="155"/>
      <c r="B31" s="155" t="s">
        <v>56</v>
      </c>
      <c r="C31" s="156" t="s">
        <v>75</v>
      </c>
      <c r="D31" s="105"/>
      <c r="E31" s="174" t="str">
        <f>IF(OR($E$29=[1]Lists!$I$4,$E$29=[1]Lists!$I$5),"&lt;URL&gt;","")</f>
        <v/>
      </c>
      <c r="F31" s="103"/>
      <c r="G31" s="175"/>
    </row>
    <row r="32" spans="1:7" ht="15.95" customHeight="1" thickBot="1">
      <c r="C32" s="176" t="s">
        <v>76</v>
      </c>
      <c r="D32" s="177"/>
      <c r="E32" s="178"/>
      <c r="F32" s="179"/>
      <c r="G32" s="180"/>
    </row>
    <row r="33" spans="1:7" ht="45">
      <c r="A33" s="155"/>
      <c r="B33" s="181"/>
      <c r="C33" s="182" t="s">
        <v>77</v>
      </c>
      <c r="D33" s="91"/>
      <c r="E33" s="183" t="s">
        <v>58</v>
      </c>
      <c r="F33" s="4"/>
      <c r="G33" s="346" t="s">
        <v>78</v>
      </c>
    </row>
    <row r="34" spans="1:7" ht="18" thickBot="1">
      <c r="B34" s="155" t="s">
        <v>79</v>
      </c>
      <c r="C34" s="184" t="s">
        <v>80</v>
      </c>
      <c r="D34" s="103"/>
      <c r="E34" s="345" t="s">
        <v>71</v>
      </c>
      <c r="F34" s="153"/>
      <c r="G34" s="185"/>
    </row>
    <row r="35" spans="1:7" ht="18" customHeight="1" thickBot="1">
      <c r="A35" s="155"/>
      <c r="B35" s="155" t="s">
        <v>79</v>
      </c>
      <c r="C35" s="152" t="s">
        <v>79</v>
      </c>
      <c r="D35" s="153"/>
      <c r="E35" s="179"/>
      <c r="F35" s="153"/>
      <c r="G35" s="179"/>
    </row>
    <row r="36" spans="1:7" ht="15.75" customHeight="1">
      <c r="B36" s="155" t="s">
        <v>79</v>
      </c>
      <c r="C36" s="186" t="s">
        <v>81</v>
      </c>
      <c r="D36" s="91"/>
      <c r="E36" s="159"/>
      <c r="F36" s="91"/>
      <c r="G36" s="91"/>
    </row>
    <row r="37" spans="1:7" ht="16.5" customHeight="1">
      <c r="A37" s="155"/>
      <c r="B37" s="155" t="s">
        <v>79</v>
      </c>
      <c r="C37" s="187" t="s">
        <v>82</v>
      </c>
      <c r="D37" s="91"/>
      <c r="E37" s="165" t="s">
        <v>73</v>
      </c>
      <c r="F37" s="91"/>
      <c r="G37" s="171"/>
    </row>
    <row r="38" spans="1:7" ht="16.5" customHeight="1">
      <c r="A38" s="155"/>
      <c r="B38" s="155" t="s">
        <v>79</v>
      </c>
      <c r="C38" s="187" t="s">
        <v>83</v>
      </c>
      <c r="D38" s="91"/>
      <c r="E38" s="165" t="s">
        <v>73</v>
      </c>
      <c r="F38" s="91"/>
      <c r="G38" s="171"/>
    </row>
    <row r="39" spans="1:7" ht="15.75" customHeight="1">
      <c r="B39" s="155" t="s">
        <v>79</v>
      </c>
      <c r="C39" s="187" t="s">
        <v>84</v>
      </c>
      <c r="D39" s="91"/>
      <c r="E39" s="165" t="s">
        <v>58</v>
      </c>
      <c r="F39" s="91"/>
      <c r="G39" s="171"/>
    </row>
    <row r="40" spans="1:7" ht="18" customHeight="1">
      <c r="B40" s="155" t="s">
        <v>79</v>
      </c>
      <c r="C40" s="187" t="s">
        <v>85</v>
      </c>
      <c r="D40" s="91"/>
      <c r="E40" s="165" t="s">
        <v>73</v>
      </c>
      <c r="F40" s="91"/>
      <c r="G40" s="171"/>
    </row>
    <row r="41" spans="1:7" ht="15.95">
      <c r="B41" s="155" t="s">
        <v>79</v>
      </c>
      <c r="C41" s="188" t="s">
        <v>86</v>
      </c>
      <c r="D41" s="91"/>
      <c r="E41" s="165"/>
      <c r="F41" s="91"/>
      <c r="G41" s="171"/>
    </row>
    <row r="42" spans="1:7" ht="15.95">
      <c r="B42" s="155" t="s">
        <v>79</v>
      </c>
      <c r="C42" s="187" t="s">
        <v>87</v>
      </c>
      <c r="D42" s="91"/>
      <c r="E42" s="165">
        <v>3</v>
      </c>
      <c r="F42" s="91"/>
      <c r="G42" s="171"/>
    </row>
    <row r="43" spans="1:7" ht="180">
      <c r="B43" s="155" t="s">
        <v>79</v>
      </c>
      <c r="C43" s="187" t="s">
        <v>88</v>
      </c>
      <c r="D43" s="189"/>
      <c r="E43" s="165">
        <v>24</v>
      </c>
      <c r="F43" s="91"/>
      <c r="G43" s="314" t="s">
        <v>89</v>
      </c>
    </row>
    <row r="44" spans="1:7" ht="15.95">
      <c r="B44" s="155" t="s">
        <v>79</v>
      </c>
      <c r="C44" s="190" t="s">
        <v>90</v>
      </c>
      <c r="D44" s="91"/>
      <c r="E44" s="191" t="s">
        <v>52</v>
      </c>
      <c r="F44" s="169"/>
      <c r="G44" s="171"/>
    </row>
    <row r="45" spans="1:7" ht="15.95">
      <c r="B45" s="155" t="s">
        <v>79</v>
      </c>
      <c r="C45" s="192" t="s">
        <v>91</v>
      </c>
      <c r="D45" s="91"/>
      <c r="E45" s="315">
        <v>503.19499999999999</v>
      </c>
      <c r="F45" s="91"/>
      <c r="G45" s="171"/>
    </row>
    <row r="46" spans="1:7" ht="17.100000000000001" thickBot="1">
      <c r="B46" s="155" t="s">
        <v>79</v>
      </c>
      <c r="C46" s="193" t="s">
        <v>92</v>
      </c>
      <c r="D46" s="103"/>
      <c r="E46" s="194" t="s">
        <v>93</v>
      </c>
      <c r="F46" s="103"/>
      <c r="G46" s="195"/>
    </row>
    <row r="47" spans="1:7" s="146" customFormat="1" ht="17.100000000000001" thickBot="1">
      <c r="A47" s="136"/>
      <c r="B47" s="155" t="s">
        <v>79</v>
      </c>
      <c r="C47" s="196" t="s">
        <v>94</v>
      </c>
      <c r="D47" s="103"/>
      <c r="E47" s="197"/>
      <c r="F47" s="103"/>
      <c r="G47" s="195"/>
    </row>
    <row r="48" spans="1:7" ht="15.75" customHeight="1">
      <c r="B48" s="155" t="s">
        <v>79</v>
      </c>
      <c r="C48" s="187" t="s">
        <v>95</v>
      </c>
      <c r="D48" s="91"/>
      <c r="E48" s="165" t="s">
        <v>96</v>
      </c>
      <c r="F48" s="91"/>
      <c r="G48" s="171"/>
    </row>
    <row r="49" spans="1:7" s="155" customFormat="1" ht="15.95">
      <c r="A49" s="136"/>
      <c r="C49" s="187" t="s">
        <v>97</v>
      </c>
      <c r="D49" s="91"/>
      <c r="E49" s="165" t="s">
        <v>96</v>
      </c>
      <c r="F49" s="91"/>
      <c r="G49" s="171"/>
    </row>
    <row r="50" spans="1:7" s="155" customFormat="1" ht="15.75" customHeight="1">
      <c r="A50" s="136"/>
      <c r="C50" s="187" t="s">
        <v>98</v>
      </c>
      <c r="D50" s="91"/>
      <c r="E50" s="165" t="s">
        <v>96</v>
      </c>
      <c r="F50" s="91"/>
      <c r="G50" s="171"/>
    </row>
    <row r="51" spans="1:7" ht="45.95" thickBot="1">
      <c r="B51" s="155"/>
      <c r="C51" s="198" t="s">
        <v>99</v>
      </c>
      <c r="D51" s="103"/>
      <c r="E51" s="165" t="s">
        <v>100</v>
      </c>
      <c r="F51" s="103"/>
      <c r="G51" s="314" t="s">
        <v>101</v>
      </c>
    </row>
    <row r="52" spans="1:7" ht="17.100000000000001" thickBot="1">
      <c r="B52" s="155" t="s">
        <v>102</v>
      </c>
      <c r="C52" s="199" t="s">
        <v>103</v>
      </c>
      <c r="D52" s="200"/>
      <c r="E52" s="201"/>
      <c r="F52" s="200"/>
      <c r="G52" s="200"/>
    </row>
    <row r="53" spans="1:7" ht="15.95">
      <c r="B53" s="155" t="s">
        <v>102</v>
      </c>
      <c r="C53" s="156" t="s">
        <v>104</v>
      </c>
      <c r="D53" s="91"/>
      <c r="E53" s="157" t="s">
        <v>105</v>
      </c>
      <c r="F53" s="91"/>
      <c r="G53" s="158"/>
    </row>
    <row r="54" spans="1:7" s="155" customFormat="1" ht="15.95">
      <c r="A54" s="136"/>
      <c r="B54" s="136"/>
      <c r="C54" s="156" t="s">
        <v>106</v>
      </c>
      <c r="D54" s="91"/>
      <c r="E54" s="157" t="s">
        <v>107</v>
      </c>
      <c r="F54" s="91"/>
      <c r="G54" s="158"/>
    </row>
    <row r="55" spans="1:7" s="155" customFormat="1" ht="15.95">
      <c r="A55" s="136"/>
      <c r="B55" s="136"/>
      <c r="C55" s="156" t="s">
        <v>108</v>
      </c>
      <c r="D55" s="91"/>
      <c r="E55" s="316" t="s">
        <v>109</v>
      </c>
      <c r="F55" s="91"/>
      <c r="G55" s="158"/>
    </row>
    <row r="56" spans="1:7" ht="15" customHeight="1" thickBot="1">
      <c r="C56" s="102"/>
      <c r="D56" s="103"/>
      <c r="E56" s="104"/>
      <c r="F56" s="103"/>
      <c r="G56" s="105"/>
    </row>
    <row r="57" spans="1:7" ht="17.100000000000001" thickBot="1">
      <c r="C57" s="360"/>
      <c r="D57" s="360"/>
      <c r="E57" s="360"/>
      <c r="F57" s="360"/>
      <c r="G57" s="360"/>
    </row>
    <row r="58" spans="1:7" s="155" customFormat="1" ht="17.100000000000001" thickBot="1">
      <c r="A58" s="4"/>
      <c r="B58" s="4"/>
      <c r="C58" s="361"/>
      <c r="D58" s="362"/>
      <c r="E58" s="362"/>
      <c r="F58" s="362"/>
      <c r="G58" s="363"/>
    </row>
    <row r="59" spans="1:7" ht="17.100000000000001" thickBot="1">
      <c r="A59" s="4"/>
      <c r="B59" s="4"/>
      <c r="C59" s="361"/>
      <c r="D59" s="362"/>
      <c r="E59" s="362"/>
      <c r="F59" s="362"/>
      <c r="G59" s="363"/>
    </row>
    <row r="60" spans="1:7" ht="17.100000000000001" thickBot="1">
      <c r="A60" s="4"/>
      <c r="B60" s="4"/>
      <c r="C60" s="364"/>
      <c r="D60" s="364"/>
      <c r="E60" s="364"/>
      <c r="F60" s="364"/>
      <c r="G60" s="364"/>
    </row>
    <row r="61" spans="1:7" ht="15.95">
      <c r="A61" s="4"/>
      <c r="B61" s="4"/>
      <c r="C61" s="365" t="s">
        <v>29</v>
      </c>
      <c r="D61" s="365"/>
      <c r="E61" s="365"/>
      <c r="F61" s="365"/>
      <c r="G61" s="365"/>
    </row>
    <row r="62" spans="1:7" s="155" customFormat="1" ht="15.95">
      <c r="A62" s="4"/>
      <c r="B62" s="4"/>
      <c r="C62" s="350" t="s">
        <v>30</v>
      </c>
      <c r="D62" s="350"/>
      <c r="E62" s="350"/>
      <c r="F62" s="350"/>
      <c r="G62" s="350"/>
    </row>
    <row r="63" spans="1:7" s="4" customFormat="1" ht="14.1">
      <c r="B63" s="91" t="s">
        <v>31</v>
      </c>
      <c r="C63" s="366" t="s">
        <v>32</v>
      </c>
      <c r="D63" s="366"/>
      <c r="E63" s="366"/>
      <c r="F63" s="366"/>
      <c r="G63" s="366"/>
    </row>
    <row r="64" spans="1:7" s="4" customFormat="1" ht="15.95">
      <c r="A64" s="136"/>
      <c r="B64" s="136"/>
      <c r="C64" s="202"/>
      <c r="D64" s="155"/>
      <c r="E64" s="202"/>
      <c r="F64" s="155"/>
      <c r="G64" s="155"/>
    </row>
    <row r="65" spans="1:7" s="4" customFormat="1" ht="15.95">
      <c r="A65" s="136"/>
      <c r="B65" s="136"/>
      <c r="C65" s="203"/>
      <c r="D65" s="203"/>
      <c r="E65" s="203"/>
      <c r="F65" s="203"/>
      <c r="G65" s="136"/>
    </row>
    <row r="66" spans="1:7" s="4" customFormat="1" ht="18.75" customHeight="1">
      <c r="A66" s="136"/>
      <c r="B66" s="136"/>
      <c r="C66" s="136"/>
      <c r="D66" s="136"/>
      <c r="E66" s="136"/>
      <c r="F66" s="136"/>
      <c r="G66" s="136"/>
    </row>
    <row r="67" spans="1:7" s="4" customFormat="1" ht="15.95">
      <c r="A67" s="136"/>
      <c r="B67" s="136"/>
      <c r="C67" s="367"/>
      <c r="D67" s="367"/>
      <c r="E67" s="367"/>
      <c r="F67" s="367"/>
      <c r="G67" s="367"/>
    </row>
    <row r="68" spans="1:7" s="4" customFormat="1" ht="15.95">
      <c r="A68" s="136"/>
      <c r="B68" s="136"/>
      <c r="C68" s="203"/>
      <c r="D68" s="203"/>
      <c r="E68" s="203"/>
      <c r="F68" s="203"/>
      <c r="G68" s="203"/>
    </row>
    <row r="69" spans="1:7" ht="15.95">
      <c r="C69" s="203"/>
      <c r="D69" s="203"/>
      <c r="E69" s="203"/>
      <c r="F69" s="203"/>
      <c r="G69" s="203"/>
    </row>
    <row r="70" spans="1:7" ht="15" customHeight="1">
      <c r="C70" s="203"/>
      <c r="D70" s="203"/>
      <c r="E70" s="203"/>
      <c r="F70" s="203"/>
      <c r="G70" s="203"/>
    </row>
    <row r="71" spans="1:7" ht="15" customHeight="1">
      <c r="C71" s="203"/>
      <c r="D71" s="203"/>
      <c r="E71" s="203"/>
      <c r="F71" s="203"/>
      <c r="G71" s="203"/>
    </row>
    <row r="72" spans="1:7" ht="15.95">
      <c r="C72" s="203"/>
      <c r="D72" s="203"/>
      <c r="E72" s="203"/>
      <c r="F72" s="203"/>
      <c r="G72" s="203"/>
    </row>
    <row r="73" spans="1:7" ht="15.95">
      <c r="C73" s="203"/>
      <c r="D73" s="203"/>
      <c r="E73" s="203"/>
      <c r="F73" s="203"/>
      <c r="G73" s="203"/>
    </row>
    <row r="74" spans="1:7" ht="18.75" customHeight="1"/>
    <row r="75" spans="1:7" ht="15.95"/>
    <row r="76" spans="1:7" ht="15.95">
      <c r="C76" s="354"/>
      <c r="D76" s="354"/>
      <c r="E76" s="354"/>
    </row>
    <row r="77" spans="1:7" ht="15.95"/>
    <row r="78" spans="1:7" ht="15.95"/>
    <row r="79" spans="1:7" ht="15.95"/>
    <row r="80" spans="1:7" ht="15.95"/>
    <row r="81" ht="15.95"/>
    <row r="82" ht="15.95"/>
    <row r="83" ht="15.95"/>
    <row r="84" ht="15.95"/>
    <row r="85" ht="15.95"/>
    <row r="86" ht="15.95"/>
    <row r="87" ht="15.95"/>
    <row r="88" ht="15.95"/>
    <row r="89" ht="15.95"/>
    <row r="90" ht="15.95"/>
    <row r="91" ht="15.95"/>
    <row r="92" ht="15.95"/>
    <row r="93" ht="15.95"/>
    <row r="94" ht="15.95"/>
    <row r="95" ht="15.95"/>
  </sheetData>
  <sheetProtection selectLockedCells="1"/>
  <dataConsolidate/>
  <mergeCells count="15">
    <mergeCell ref="C76:E76"/>
    <mergeCell ref="C62:G62"/>
    <mergeCell ref="C2:G2"/>
    <mergeCell ref="C3:G3"/>
    <mergeCell ref="C4:G4"/>
    <mergeCell ref="C5:G5"/>
    <mergeCell ref="C6:G6"/>
    <mergeCell ref="C7:G7"/>
    <mergeCell ref="C57:G57"/>
    <mergeCell ref="C58:G58"/>
    <mergeCell ref="C59:G59"/>
    <mergeCell ref="C60:G60"/>
    <mergeCell ref="C61:G61"/>
    <mergeCell ref="C63:G63"/>
    <mergeCell ref="C67:G67"/>
  </mergeCells>
  <hyperlinks>
    <hyperlink ref="C44" r:id="rId1" display="Reporting currency (ISO-4217)" xr:uid="{65BE80BA-7A41-BD4F-B703-0ED9302D5191}"/>
    <hyperlink ref="C47" r:id="rId2" location="r4-7" xr:uid="{7A359257-999D-C84E-AC34-C298DA2FA2BF}"/>
    <hyperlink ref="C32" r:id="rId3" location="r7-2" display="Public debate (Requirement 7.1)" xr:uid="{4F484D37-0FB4-6142-9208-D8B82B503418}"/>
    <hyperlink ref="E55" r:id="rId4" xr:uid="{42627EBC-40DE-E445-9A6C-1A7665E82B06}"/>
  </hyperlinks>
  <pageMargins left="0.25" right="0.25" top="0.75" bottom="0.75" header="0.3" footer="0.3"/>
  <pageSetup paperSize="8" fitToHeight="0" orientation="landscape" horizontalDpi="2400" verticalDpi="2400" r:id="rId5"/>
  <legacy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601C-ED06-7D40-B523-FCA35A63C375}">
  <sheetPr codeName="Sheet20"/>
  <dimension ref="A1:U23"/>
  <sheetViews>
    <sheetView zoomScale="86" zoomScaleNormal="40" workbookViewId="0">
      <selection activeCell="B16" sqref="B16"/>
    </sheetView>
  </sheetViews>
  <sheetFormatPr defaultColWidth="10.5" defaultRowHeight="15.95"/>
  <cols>
    <col min="1" max="1" width="14.875" style="234" customWidth="1"/>
    <col min="2" max="2" width="48" style="234" customWidth="1"/>
    <col min="3" max="3" width="3" style="234" customWidth="1"/>
    <col min="4" max="4" width="30.375" style="234" customWidth="1"/>
    <col min="5" max="5" width="3" style="234" customWidth="1"/>
    <col min="6" max="6" width="30.375" style="234" customWidth="1"/>
    <col min="7" max="7" width="3" style="234" customWidth="1"/>
    <col min="8" max="8" width="30.37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630</v>
      </c>
    </row>
    <row r="3" spans="1:21" s="39" customFormat="1" ht="105">
      <c r="A3" s="269" t="s">
        <v>631</v>
      </c>
      <c r="B3" s="56" t="s">
        <v>632</v>
      </c>
      <c r="D3" s="9" t="s">
        <v>174</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633</v>
      </c>
      <c r="D7" s="9" t="s">
        <v>58</v>
      </c>
      <c r="F7" s="57"/>
      <c r="H7" s="57"/>
      <c r="J7" s="48"/>
      <c r="L7" s="48"/>
      <c r="N7" s="38"/>
      <c r="O7" s="37"/>
      <c r="P7" s="38"/>
      <c r="Q7" s="37"/>
      <c r="R7" s="38"/>
      <c r="S7" s="37"/>
      <c r="T7" s="38"/>
    </row>
    <row r="8" spans="1:21" s="37" customFormat="1" ht="18">
      <c r="A8" s="55"/>
      <c r="B8" s="46"/>
      <c r="D8" s="46"/>
      <c r="F8" s="46"/>
      <c r="H8" s="46"/>
      <c r="J8" s="47"/>
      <c r="N8" s="47"/>
      <c r="P8" s="47"/>
      <c r="R8" s="47"/>
      <c r="T8" s="47"/>
    </row>
    <row r="9" spans="1:21" s="8" customFormat="1" ht="60">
      <c r="A9" s="13"/>
      <c r="B9" s="53" t="s">
        <v>634</v>
      </c>
      <c r="D9" s="9" t="s">
        <v>160</v>
      </c>
      <c r="F9" s="9"/>
      <c r="G9" s="37"/>
      <c r="H9" s="88" t="s">
        <v>635</v>
      </c>
      <c r="I9" s="37"/>
      <c r="J9" s="370"/>
      <c r="K9" s="37"/>
      <c r="L9" s="48"/>
      <c r="M9" s="37"/>
      <c r="N9" s="38"/>
      <c r="O9" s="37"/>
      <c r="P9" s="38"/>
      <c r="Q9" s="37"/>
      <c r="R9" s="38"/>
      <c r="S9" s="37"/>
      <c r="T9" s="38"/>
      <c r="U9" s="37"/>
    </row>
    <row r="10" spans="1:21" s="8" customFormat="1" ht="30">
      <c r="A10" s="13"/>
      <c r="B10" s="59" t="s">
        <v>636</v>
      </c>
      <c r="D10" s="334">
        <v>1225734108</v>
      </c>
      <c r="F10" s="9" t="s">
        <v>52</v>
      </c>
      <c r="G10" s="39"/>
      <c r="H10" s="9"/>
      <c r="I10" s="39"/>
      <c r="J10" s="371"/>
      <c r="K10" s="39"/>
      <c r="L10" s="48"/>
      <c r="M10" s="39"/>
      <c r="N10" s="38"/>
      <c r="O10" s="39"/>
      <c r="P10" s="38"/>
      <c r="Q10" s="39"/>
      <c r="R10" s="38"/>
      <c r="S10" s="39"/>
      <c r="T10" s="38"/>
      <c r="U10" s="39"/>
    </row>
    <row r="11" spans="1:21" s="8" customFormat="1" ht="45">
      <c r="A11" s="13"/>
      <c r="B11" s="59" t="s">
        <v>637</v>
      </c>
      <c r="D11" s="9" t="s">
        <v>160</v>
      </c>
      <c r="F11" s="9"/>
      <c r="G11" s="39"/>
      <c r="H11" s="9"/>
      <c r="I11" s="39"/>
      <c r="J11" s="371"/>
      <c r="K11" s="39"/>
      <c r="L11" s="48"/>
      <c r="M11" s="39"/>
      <c r="N11" s="38"/>
      <c r="O11" s="39"/>
      <c r="P11" s="38"/>
      <c r="Q11" s="39"/>
      <c r="R11" s="38"/>
      <c r="S11" s="39"/>
      <c r="T11" s="38"/>
      <c r="U11" s="39"/>
    </row>
    <row r="12" spans="1:21" s="8" customFormat="1" ht="45">
      <c r="A12" s="13"/>
      <c r="B12" s="59" t="s">
        <v>638</v>
      </c>
      <c r="D12" s="9" t="s">
        <v>160</v>
      </c>
      <c r="F12" s="9"/>
      <c r="G12" s="39"/>
      <c r="H12" s="9"/>
      <c r="I12" s="39"/>
      <c r="J12" s="371"/>
      <c r="K12" s="39"/>
      <c r="L12" s="48"/>
      <c r="M12" s="39"/>
      <c r="N12" s="38"/>
      <c r="O12" s="39"/>
      <c r="P12" s="38"/>
      <c r="Q12" s="39"/>
      <c r="R12" s="38"/>
      <c r="S12" s="39"/>
      <c r="T12" s="38"/>
      <c r="U12" s="39"/>
    </row>
    <row r="13" spans="1:21" s="8" customFormat="1" ht="45">
      <c r="A13" s="13"/>
      <c r="B13" s="59" t="s">
        <v>639</v>
      </c>
      <c r="D13" s="9" t="s">
        <v>96</v>
      </c>
      <c r="F13" s="9"/>
      <c r="G13" s="39"/>
      <c r="H13" s="9"/>
      <c r="I13" s="39"/>
      <c r="J13" s="372"/>
      <c r="K13" s="39"/>
      <c r="L13" s="48"/>
      <c r="M13" s="39"/>
      <c r="N13" s="38"/>
      <c r="O13" s="39"/>
      <c r="P13" s="38"/>
      <c r="Q13" s="39"/>
      <c r="R13" s="38"/>
      <c r="S13" s="39"/>
      <c r="T13" s="38"/>
      <c r="U13" s="39"/>
    </row>
    <row r="14" spans="1:21" s="236" customFormat="1">
      <c r="A14" s="235"/>
      <c r="L14" s="237"/>
    </row>
    <row r="15" spans="1:21">
      <c r="L15" s="237"/>
    </row>
    <row r="16" spans="1:21">
      <c r="L16" s="237"/>
    </row>
    <row r="17" spans="12:12">
      <c r="L17" s="237"/>
    </row>
    <row r="18" spans="12:12">
      <c r="L18" s="237"/>
    </row>
    <row r="19" spans="12:12">
      <c r="L19" s="237"/>
    </row>
    <row r="20" spans="12:12">
      <c r="L20" s="237"/>
    </row>
    <row r="21" spans="12:12">
      <c r="L21" s="237"/>
    </row>
    <row r="22" spans="12:12">
      <c r="L22" s="237"/>
    </row>
    <row r="23" spans="12:12">
      <c r="L23" s="236"/>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4958-F41D-F144-8B2E-F47B83DA49D6}">
  <sheetPr codeName="Sheet21"/>
  <dimension ref="A1:U23"/>
  <sheetViews>
    <sheetView zoomScale="75" zoomScaleNormal="42" workbookViewId="0">
      <selection activeCell="H15" sqref="H15"/>
    </sheetView>
  </sheetViews>
  <sheetFormatPr defaultColWidth="10.5" defaultRowHeight="15.95"/>
  <cols>
    <col min="1" max="1" width="17.875" style="234" customWidth="1"/>
    <col min="2" max="2" width="44" style="234" customWidth="1"/>
    <col min="3" max="3" width="3" style="234" customWidth="1"/>
    <col min="4" max="4" width="25.875" style="234" customWidth="1"/>
    <col min="5" max="5" width="3" style="234" customWidth="1"/>
    <col min="6" max="6" width="25.875" style="234" customWidth="1"/>
    <col min="7" max="7" width="3" style="234" customWidth="1"/>
    <col min="8" max="8" width="25.87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640</v>
      </c>
    </row>
    <row r="3" spans="1:21" s="39" customFormat="1" ht="120">
      <c r="A3" s="269" t="s">
        <v>641</v>
      </c>
      <c r="B3" s="56" t="s">
        <v>642</v>
      </c>
      <c r="D3" s="9" t="s">
        <v>174</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7" customFormat="1" ht="60">
      <c r="A7" s="55"/>
      <c r="B7" s="75" t="s">
        <v>643</v>
      </c>
      <c r="D7" s="9" t="s">
        <v>644</v>
      </c>
      <c r="F7" s="9" t="str">
        <f>IF(D7=[2]Lists!$K$4,"&lt; Input URL to data source &gt;",IF(D7=[2]Lists!$K$5,"&lt; Reference section in EITI Report or URL &gt;",IF(D7=[2]Lists!$K$6,"&lt; Reference evidence of non-applicability &gt;","")))</f>
        <v/>
      </c>
      <c r="H7" s="88" t="s">
        <v>645</v>
      </c>
      <c r="J7" s="430" t="s">
        <v>646</v>
      </c>
      <c r="L7" s="48"/>
      <c r="N7" s="38"/>
      <c r="P7" s="38"/>
      <c r="R7" s="38"/>
      <c r="T7" s="38"/>
    </row>
    <row r="8" spans="1:21" s="37" customFormat="1" ht="45">
      <c r="A8" s="55"/>
      <c r="B8" s="53" t="s">
        <v>647</v>
      </c>
      <c r="D8" s="9" t="s">
        <v>644</v>
      </c>
      <c r="F8" s="9" t="str">
        <f>IF(D8=[2]Lists!$K$4,"&lt; Input URL to data source &gt;",IF(D8=[2]Lists!$K$5,"&lt; Reference section in EITI Report or URL &gt;",IF(D8=[2]Lists!$K$6,"&lt; Reference evidence of non-applicability &gt;","")))</f>
        <v/>
      </c>
      <c r="H8" s="9" t="str">
        <f>IF(F8=[2]Lists!$K$4,"&lt; Input URL to data source &gt;",IF(F8=[2]Lists!$K$5,"&lt; Reference section in EITI Report or URL &gt;",IF(F8=[2]Lists!$K$6,"&lt; Reference evidence of non-applicability &gt;","")))</f>
        <v/>
      </c>
      <c r="J8" s="431"/>
      <c r="L8" s="48"/>
      <c r="N8" s="38"/>
      <c r="P8" s="38"/>
      <c r="R8" s="38"/>
      <c r="T8" s="38"/>
    </row>
    <row r="9" spans="1:21" s="37" customFormat="1" ht="45">
      <c r="A9" s="55"/>
      <c r="B9" s="53" t="s">
        <v>648</v>
      </c>
      <c r="D9" s="9" t="s">
        <v>644</v>
      </c>
      <c r="F9" s="9" t="str">
        <f>IF(D9=[2]Lists!$K$4,"&lt; Input URL to data source &gt;",IF(D9=[2]Lists!$K$5,"&lt; Reference section in EITI Report or URL &gt;",IF(D9=[2]Lists!$K$6,"&lt; Reference evidence of non-applicability &gt;","")))</f>
        <v/>
      </c>
      <c r="H9" s="9" t="str">
        <f>IF(F9=[2]Lists!$K$4,"&lt; Input URL to data source &gt;",IF(F9=[2]Lists!$K$5,"&lt; Reference section in EITI Report or URL &gt;",IF(F9=[2]Lists!$K$6,"&lt; Reference evidence of non-applicability &gt;","")))</f>
        <v/>
      </c>
      <c r="J9" s="431"/>
      <c r="L9" s="48"/>
      <c r="N9" s="38"/>
      <c r="P9" s="38"/>
      <c r="R9" s="38"/>
      <c r="T9" s="38"/>
    </row>
    <row r="10" spans="1:21" s="37" customFormat="1" ht="45">
      <c r="A10" s="55"/>
      <c r="B10" s="53" t="s">
        <v>649</v>
      </c>
      <c r="D10" s="9" t="s">
        <v>644</v>
      </c>
      <c r="F10" s="9" t="str">
        <f>IF(D10=[2]Lists!$K$4,"&lt; Input URL to data source &gt;",IF(D10=[2]Lists!$K$5,"&lt; Reference section in EITI Report or URL &gt;",IF(D10=[2]Lists!$K$6,"&lt; Reference evidence of non-applicability &gt;","")))</f>
        <v/>
      </c>
      <c r="H10" s="9" t="str">
        <f>IF(F10=[2]Lists!$K$4,"&lt; Input URL to data source &gt;",IF(F10=[2]Lists!$K$5,"&lt; Reference section in EITI Report or URL &gt;",IF(F10=[2]Lists!$K$6,"&lt; Reference evidence of non-applicability &gt;","")))</f>
        <v/>
      </c>
      <c r="J10" s="431"/>
      <c r="L10" s="48"/>
      <c r="N10" s="38"/>
      <c r="P10" s="38"/>
      <c r="R10" s="38"/>
      <c r="T10" s="38"/>
    </row>
    <row r="11" spans="1:21" s="37" customFormat="1" ht="30">
      <c r="A11" s="55"/>
      <c r="B11" s="53" t="s">
        <v>650</v>
      </c>
      <c r="D11" s="9" t="s">
        <v>644</v>
      </c>
      <c r="F11" s="9" t="str">
        <f>IF(D11=[2]Lists!$K$4,"&lt; Input URL to data source &gt;",IF(D11=[2]Lists!$K$5,"&lt; Reference section in EITI Report or URL &gt;",IF(D11=[2]Lists!$K$6,"&lt; Reference evidence of non-applicability &gt;","")))</f>
        <v/>
      </c>
      <c r="H11" s="9" t="str">
        <f>IF(F11=[2]Lists!$K$4,"&lt; Input URL to data source &gt;",IF(F11=[2]Lists!$K$5,"&lt; Reference section in EITI Report or URL &gt;",IF(F11=[2]Lists!$K$6,"&lt; Reference evidence of non-applicability &gt;","")))</f>
        <v/>
      </c>
      <c r="J11" s="432"/>
      <c r="L11" s="48"/>
      <c r="N11" s="38"/>
      <c r="P11" s="38"/>
      <c r="R11" s="38"/>
      <c r="T11" s="38"/>
    </row>
    <row r="12" spans="1:21" s="236" customFormat="1" ht="30">
      <c r="A12" s="235"/>
      <c r="B12" s="75" t="s">
        <v>651</v>
      </c>
      <c r="D12" s="9"/>
      <c r="L12" s="17"/>
    </row>
    <row r="13" spans="1:21">
      <c r="L13" s="17"/>
    </row>
    <row r="14" spans="1:21">
      <c r="L14" s="237"/>
    </row>
    <row r="15" spans="1:21">
      <c r="L15" s="237"/>
    </row>
    <row r="16" spans="1:21">
      <c r="L16" s="237"/>
    </row>
    <row r="17" spans="12:12">
      <c r="L17" s="237"/>
    </row>
    <row r="18" spans="12:12">
      <c r="L18" s="237"/>
    </row>
    <row r="19" spans="12:12">
      <c r="L19" s="237"/>
    </row>
    <row r="20" spans="12:12">
      <c r="L20" s="237"/>
    </row>
    <row r="21" spans="12:12">
      <c r="L21" s="237"/>
    </row>
    <row r="22" spans="12:12">
      <c r="L22" s="237"/>
    </row>
    <row r="23" spans="12:12">
      <c r="L23" s="236"/>
    </row>
  </sheetData>
  <mergeCells count="1">
    <mergeCell ref="J7:J11"/>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FF2C-68AF-534D-BA8F-3B07235A08DB}">
  <sheetPr codeName="Sheet22"/>
  <dimension ref="A1:U23"/>
  <sheetViews>
    <sheetView topLeftCell="A2" zoomScale="75" zoomScaleNormal="40" workbookViewId="0">
      <selection activeCell="J14" sqref="J14"/>
    </sheetView>
  </sheetViews>
  <sheetFormatPr defaultColWidth="10.5" defaultRowHeight="15.95"/>
  <cols>
    <col min="1" max="1" width="17.5" style="234" customWidth="1"/>
    <col min="2" max="2" width="38" style="234" customWidth="1"/>
    <col min="3" max="3" width="3.375" style="234" customWidth="1"/>
    <col min="4" max="4" width="26" style="234" customWidth="1"/>
    <col min="5" max="5" width="3.375" style="234" customWidth="1"/>
    <col min="6" max="6" width="26" style="234" customWidth="1"/>
    <col min="7" max="7" width="3.375" style="234" customWidth="1"/>
    <col min="8" max="8" width="26" style="234" customWidth="1"/>
    <col min="9" max="9" width="3.375"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652</v>
      </c>
    </row>
    <row r="3" spans="1:21" s="39" customFormat="1" ht="90">
      <c r="A3" s="269" t="s">
        <v>653</v>
      </c>
      <c r="B3" s="56" t="s">
        <v>654</v>
      </c>
      <c r="D3" s="9" t="s">
        <v>174</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8" customFormat="1" ht="135.94999999999999">
      <c r="A7" s="13"/>
      <c r="B7" s="75" t="s">
        <v>655</v>
      </c>
      <c r="D7" s="9">
        <v>1</v>
      </c>
      <c r="E7" s="77"/>
      <c r="F7" s="9" t="str">
        <f>IF(D7=[2]Lists!$K$4,"&lt; Input URL to data source &gt;",IF(D7=[2]Lists!$K$5,"&lt; Reference section in EITI Report or URL &gt;",IF(D7=[2]Lists!$K$6,"&lt; Reference evidence of non-applicability &gt;","")))</f>
        <v/>
      </c>
      <c r="G7" s="37"/>
      <c r="H7" s="335" t="s">
        <v>656</v>
      </c>
      <c r="I7" s="37"/>
      <c r="J7" s="370"/>
      <c r="K7" s="37"/>
      <c r="L7" s="48"/>
      <c r="M7" s="37"/>
      <c r="N7" s="38"/>
      <c r="O7" s="37"/>
      <c r="P7" s="38"/>
      <c r="Q7" s="37"/>
      <c r="R7" s="38"/>
      <c r="S7" s="37"/>
      <c r="T7" s="38"/>
      <c r="U7" s="37"/>
    </row>
    <row r="8" spans="1:21" s="77" customFormat="1" ht="68.099999999999994">
      <c r="A8" s="76"/>
      <c r="B8" s="75" t="s">
        <v>657</v>
      </c>
      <c r="D8" s="9" t="s">
        <v>644</v>
      </c>
      <c r="F8" s="9" t="str">
        <f>IF(D8=[2]Lists!$K$4,"&lt; Input URL to data source &gt;",IF(D8=[2]Lists!$K$5,"&lt; Reference section in EITI Report or URL &gt;",IF(D8=[2]Lists!$K$6,"&lt; Reference evidence of non-applicability &gt;","")))</f>
        <v/>
      </c>
      <c r="H8" s="335" t="s">
        <v>658</v>
      </c>
      <c r="J8" s="371"/>
      <c r="K8" s="78"/>
      <c r="L8" s="48"/>
      <c r="M8" s="78"/>
      <c r="N8" s="38"/>
      <c r="O8" s="78"/>
      <c r="P8" s="38"/>
      <c r="Q8" s="78"/>
      <c r="R8" s="38"/>
      <c r="S8" s="78"/>
      <c r="T8" s="38"/>
    </row>
    <row r="9" spans="1:21" s="77" customFormat="1" ht="39" customHeight="1">
      <c r="A9" s="76"/>
      <c r="B9" s="79" t="s">
        <v>659</v>
      </c>
      <c r="D9" s="9" t="s">
        <v>644</v>
      </c>
      <c r="F9" s="9" t="str">
        <f>IF(D9=[2]Lists!$K$4,"&lt; Input URL to data source &gt;",IF(D9=[2]Lists!$K$5,"&lt; Reference section in EITI Report or URL &gt;",IF(D9=[2]Lists!$K$6,"&lt; Reference evidence of non-applicability &gt;","")))</f>
        <v/>
      </c>
      <c r="H9" s="335" t="s">
        <v>656</v>
      </c>
      <c r="J9" s="372"/>
      <c r="K9" s="78"/>
      <c r="L9" s="48"/>
      <c r="M9" s="78"/>
      <c r="N9" s="38"/>
      <c r="O9" s="78"/>
      <c r="P9" s="38"/>
      <c r="Q9" s="78"/>
      <c r="R9" s="38"/>
      <c r="S9" s="78"/>
      <c r="T9" s="38"/>
    </row>
    <row r="10" spans="1:21" s="236" customFormat="1" ht="18">
      <c r="A10" s="235"/>
      <c r="L10" s="37"/>
    </row>
    <row r="11" spans="1:21">
      <c r="L11" s="17"/>
    </row>
    <row r="12" spans="1:21">
      <c r="L12" s="17"/>
    </row>
    <row r="13" spans="1:21">
      <c r="L13" s="17"/>
    </row>
    <row r="14" spans="1:21">
      <c r="L14" s="237"/>
    </row>
    <row r="15" spans="1:21">
      <c r="L15" s="237"/>
    </row>
    <row r="16" spans="1:21">
      <c r="L16" s="237"/>
    </row>
    <row r="17" spans="12:12">
      <c r="L17" s="237"/>
    </row>
    <row r="18" spans="12:12">
      <c r="L18" s="237"/>
    </row>
    <row r="19" spans="12:12">
      <c r="L19" s="237"/>
    </row>
    <row r="20" spans="12:12">
      <c r="L20" s="237"/>
    </row>
    <row r="21" spans="12:12">
      <c r="L21" s="237"/>
    </row>
    <row r="22" spans="12:12">
      <c r="L22" s="237"/>
    </row>
    <row r="23" spans="12:12">
      <c r="L23" s="236"/>
    </row>
  </sheetData>
  <mergeCells count="1">
    <mergeCell ref="J7:J9"/>
  </mergeCells>
  <hyperlinks>
    <hyperlink ref="H7" r:id="rId1" xr:uid="{2F5B17C3-12F1-E245-B2DA-6F25428ED88E}"/>
    <hyperlink ref="H8" r:id="rId2" xr:uid="{40AEB54A-112A-4C47-9911-C359211EF1E3}"/>
  </hyperlinks>
  <pageMargins left="0.7" right="0.7" top="0.75" bottom="0.75" header="0.3" footer="0.3"/>
  <pageSetup paperSize="8" orientation="landscape" horizontalDpi="1200" verticalDpi="1200"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FE8-2D15-A549-ADE3-B09430692E44}">
  <sheetPr codeName="Sheet23"/>
  <dimension ref="A1:U26"/>
  <sheetViews>
    <sheetView zoomScale="75" zoomScaleNormal="26" workbookViewId="0">
      <selection activeCell="D3" sqref="D3"/>
    </sheetView>
  </sheetViews>
  <sheetFormatPr defaultColWidth="10.5" defaultRowHeight="15.95"/>
  <cols>
    <col min="1" max="1" width="22" style="234" customWidth="1"/>
    <col min="2" max="2" width="45.5" style="234" customWidth="1"/>
    <col min="3" max="3" width="3" style="234" customWidth="1"/>
    <col min="4" max="4" width="24.5" style="234" customWidth="1"/>
    <col min="5" max="5" width="3" style="234" customWidth="1"/>
    <col min="6" max="6" width="24.5" style="234" customWidth="1"/>
    <col min="7" max="7" width="3" style="234" customWidth="1"/>
    <col min="8" max="8" width="24.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660</v>
      </c>
    </row>
    <row r="3" spans="1:21" s="39" customFormat="1" ht="135">
      <c r="A3" s="269" t="s">
        <v>661</v>
      </c>
      <c r="B3" s="294" t="s">
        <v>662</v>
      </c>
      <c r="D3" s="9" t="s">
        <v>174</v>
      </c>
      <c r="F3" s="57"/>
      <c r="H3" s="57"/>
      <c r="J3" s="48"/>
      <c r="L3" s="48"/>
      <c r="N3" s="38"/>
      <c r="P3" s="38"/>
      <c r="R3" s="38"/>
      <c r="T3" s="38"/>
    </row>
    <row r="4" spans="1:21" s="37" customFormat="1" ht="18">
      <c r="A4" s="55"/>
      <c r="B4" s="47"/>
      <c r="D4" s="46"/>
      <c r="F4" s="46"/>
      <c r="H4" s="46"/>
      <c r="J4" s="47"/>
      <c r="L4" s="39"/>
      <c r="N4" s="47"/>
    </row>
    <row r="5" spans="1:21" s="52" customFormat="1" ht="75.95">
      <c r="A5" s="50"/>
      <c r="B5" s="308"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7"/>
      <c r="D6" s="46"/>
      <c r="F6" s="46"/>
      <c r="H6" s="46"/>
      <c r="J6" s="47"/>
      <c r="N6" s="47"/>
      <c r="P6" s="47"/>
      <c r="R6" s="47"/>
      <c r="T6" s="47"/>
    </row>
    <row r="7" spans="1:21" s="8" customFormat="1" ht="60">
      <c r="A7" s="13"/>
      <c r="B7" s="309" t="s">
        <v>663</v>
      </c>
      <c r="D7" s="9" t="s">
        <v>160</v>
      </c>
      <c r="F7" s="9"/>
      <c r="G7" s="37"/>
      <c r="H7" s="9" t="s">
        <v>664</v>
      </c>
      <c r="I7" s="37"/>
      <c r="J7" s="370"/>
      <c r="K7" s="37"/>
      <c r="L7" s="48"/>
      <c r="M7" s="37"/>
      <c r="N7" s="38"/>
      <c r="O7" s="37"/>
      <c r="P7" s="38"/>
      <c r="Q7" s="37"/>
      <c r="R7" s="38"/>
      <c r="S7" s="37"/>
      <c r="T7" s="38"/>
      <c r="U7" s="37"/>
    </row>
    <row r="8" spans="1:21" s="8" customFormat="1" ht="60">
      <c r="A8" s="13"/>
      <c r="B8" s="309" t="s">
        <v>665</v>
      </c>
      <c r="D8" s="9" t="s">
        <v>160</v>
      </c>
      <c r="F8" s="9"/>
      <c r="G8" s="39"/>
      <c r="H8" s="88" t="s">
        <v>666</v>
      </c>
      <c r="I8" s="39"/>
      <c r="J8" s="371"/>
      <c r="K8" s="39"/>
      <c r="L8" s="48"/>
      <c r="M8" s="39"/>
      <c r="N8" s="38"/>
      <c r="O8" s="39"/>
      <c r="P8" s="38"/>
      <c r="Q8" s="39"/>
      <c r="R8" s="38"/>
      <c r="S8" s="39"/>
      <c r="T8" s="38"/>
      <c r="U8" s="39"/>
    </row>
    <row r="9" spans="1:21" s="8" customFormat="1" ht="75">
      <c r="A9" s="13"/>
      <c r="B9" s="309" t="s">
        <v>667</v>
      </c>
      <c r="D9" s="9" t="s">
        <v>160</v>
      </c>
      <c r="F9" s="9"/>
      <c r="G9" s="37"/>
      <c r="H9" s="9" t="s">
        <v>668</v>
      </c>
      <c r="I9" s="37"/>
      <c r="J9" s="371"/>
      <c r="K9" s="37"/>
      <c r="L9" s="48"/>
      <c r="M9" s="37"/>
      <c r="N9" s="38"/>
      <c r="O9" s="37"/>
      <c r="P9" s="38"/>
      <c r="Q9" s="37"/>
      <c r="R9" s="38"/>
      <c r="S9" s="37"/>
      <c r="T9" s="38"/>
      <c r="U9" s="37"/>
    </row>
    <row r="10" spans="1:21" s="8" customFormat="1" ht="15">
      <c r="A10" s="13"/>
      <c r="B10" s="309" t="s">
        <v>669</v>
      </c>
      <c r="D10" s="9"/>
      <c r="F10" s="9" t="str">
        <f>IF(H10=[2]Lists!$K$4,"&lt; Input URL to data source &gt;",IF(H10=[2]Lists!$K$5,"&lt; Reference section in EITI Report or URL &gt;",IF(H10=[2]Lists!$K$6,"&lt; Reference evidence of non-applicability &gt;","")))</f>
        <v/>
      </c>
      <c r="G10" s="39"/>
      <c r="H10" s="9" t="s">
        <v>670</v>
      </c>
      <c r="I10" s="39"/>
      <c r="J10" s="371"/>
      <c r="K10" s="39"/>
      <c r="L10" s="48"/>
      <c r="M10" s="39"/>
      <c r="N10" s="38"/>
      <c r="O10" s="39"/>
      <c r="P10" s="38"/>
      <c r="Q10" s="39"/>
      <c r="R10" s="38"/>
      <c r="S10" s="39"/>
      <c r="T10" s="38"/>
      <c r="U10" s="39"/>
    </row>
    <row r="11" spans="1:21" s="8" customFormat="1" ht="60">
      <c r="A11" s="13"/>
      <c r="B11" s="309" t="s">
        <v>671</v>
      </c>
      <c r="D11" s="9" t="s">
        <v>160</v>
      </c>
      <c r="F11" s="9"/>
      <c r="G11" s="37"/>
      <c r="H11" s="88" t="s">
        <v>672</v>
      </c>
      <c r="I11" s="37"/>
      <c r="J11" s="371"/>
      <c r="K11" s="37"/>
      <c r="L11" s="48"/>
      <c r="M11" s="37"/>
      <c r="N11" s="38"/>
      <c r="O11" s="37"/>
      <c r="P11" s="38"/>
      <c r="Q11" s="37"/>
      <c r="R11" s="38"/>
      <c r="S11" s="37"/>
      <c r="T11" s="38"/>
      <c r="U11" s="37"/>
    </row>
    <row r="12" spans="1:21" s="8" customFormat="1" ht="60">
      <c r="A12" s="13"/>
      <c r="B12" s="309" t="s">
        <v>673</v>
      </c>
      <c r="D12" s="9" t="s">
        <v>160</v>
      </c>
      <c r="F12" s="9"/>
      <c r="G12" s="237"/>
      <c r="H12" s="88" t="s">
        <v>672</v>
      </c>
      <c r="I12" s="237"/>
      <c r="J12" s="371"/>
      <c r="K12" s="237"/>
      <c r="L12" s="48"/>
      <c r="M12" s="237"/>
      <c r="N12" s="38"/>
      <c r="O12" s="237"/>
      <c r="P12" s="38"/>
      <c r="Q12" s="237"/>
      <c r="R12" s="38"/>
      <c r="S12" s="237"/>
      <c r="T12" s="38"/>
      <c r="U12" s="237"/>
    </row>
    <row r="13" spans="1:21" s="70" customFormat="1" ht="60">
      <c r="A13" s="69"/>
      <c r="B13" s="310" t="s">
        <v>674</v>
      </c>
      <c r="D13" s="9" t="s">
        <v>58</v>
      </c>
      <c r="F13" s="72"/>
      <c r="G13" s="243"/>
      <c r="H13" s="72" t="s">
        <v>577</v>
      </c>
      <c r="I13" s="243"/>
      <c r="J13" s="371"/>
      <c r="K13" s="243"/>
      <c r="L13" s="48"/>
      <c r="M13" s="243"/>
      <c r="N13" s="73"/>
      <c r="O13" s="243"/>
      <c r="P13" s="73"/>
      <c r="Q13" s="243"/>
      <c r="R13" s="73"/>
      <c r="S13" s="243"/>
      <c r="T13" s="73"/>
      <c r="U13" s="243"/>
    </row>
    <row r="14" spans="1:21" s="70" customFormat="1" ht="30">
      <c r="A14" s="69"/>
      <c r="B14" s="311" t="s">
        <v>675</v>
      </c>
      <c r="D14" s="9" t="s">
        <v>58</v>
      </c>
      <c r="F14" s="72"/>
      <c r="G14" s="243"/>
      <c r="H14" s="72"/>
      <c r="I14" s="243"/>
      <c r="J14" s="371"/>
      <c r="K14" s="243"/>
      <c r="L14" s="48"/>
      <c r="M14" s="243"/>
      <c r="N14" s="73"/>
      <c r="O14" s="243"/>
      <c r="P14" s="73"/>
      <c r="Q14" s="243"/>
      <c r="R14" s="73"/>
      <c r="S14" s="243"/>
      <c r="T14" s="73"/>
      <c r="U14" s="243"/>
    </row>
    <row r="15" spans="1:21" s="70" customFormat="1" ht="60">
      <c r="A15" s="69"/>
      <c r="B15" s="311" t="s">
        <v>676</v>
      </c>
      <c r="D15" s="9" t="s">
        <v>58</v>
      </c>
      <c r="F15" s="72"/>
      <c r="G15" s="243"/>
      <c r="H15" s="72"/>
      <c r="I15" s="243"/>
      <c r="J15" s="371"/>
      <c r="K15" s="243"/>
      <c r="L15" s="48"/>
      <c r="M15" s="243"/>
      <c r="N15" s="73"/>
      <c r="O15" s="243"/>
      <c r="P15" s="73"/>
      <c r="Q15" s="243"/>
      <c r="R15" s="73"/>
      <c r="S15" s="243"/>
      <c r="T15" s="73"/>
      <c r="U15" s="243"/>
    </row>
    <row r="16" spans="1:21" s="70" customFormat="1" ht="90">
      <c r="A16" s="69"/>
      <c r="B16" s="311" t="s">
        <v>677</v>
      </c>
      <c r="D16" s="9" t="s">
        <v>58</v>
      </c>
      <c r="F16" s="72"/>
      <c r="G16" s="243"/>
      <c r="H16" s="72"/>
      <c r="I16" s="243"/>
      <c r="J16" s="371"/>
      <c r="K16" s="243"/>
      <c r="L16" s="48"/>
      <c r="M16" s="243"/>
      <c r="N16" s="73"/>
      <c r="O16" s="243"/>
      <c r="P16" s="73"/>
      <c r="Q16" s="243"/>
      <c r="R16" s="73"/>
      <c r="S16" s="243"/>
      <c r="T16" s="73"/>
      <c r="U16" s="243"/>
    </row>
    <row r="17" spans="1:21" s="70" customFormat="1" ht="45">
      <c r="A17" s="69"/>
      <c r="B17" s="311" t="s">
        <v>678</v>
      </c>
      <c r="D17" s="9" t="s">
        <v>58</v>
      </c>
      <c r="F17" s="72"/>
      <c r="G17" s="243"/>
      <c r="H17" s="72"/>
      <c r="I17" s="243"/>
      <c r="J17" s="371"/>
      <c r="K17" s="243"/>
      <c r="L17" s="48"/>
      <c r="M17" s="243"/>
      <c r="N17" s="73"/>
      <c r="O17" s="243"/>
      <c r="P17" s="73"/>
      <c r="Q17" s="243"/>
      <c r="R17" s="73"/>
      <c r="S17" s="243"/>
      <c r="T17" s="73"/>
      <c r="U17" s="243"/>
    </row>
    <row r="18" spans="1:21" s="70" customFormat="1" ht="75">
      <c r="A18" s="69"/>
      <c r="B18" s="311" t="s">
        <v>679</v>
      </c>
      <c r="D18" s="9" t="s">
        <v>58</v>
      </c>
      <c r="F18" s="72"/>
      <c r="G18" s="243"/>
      <c r="H18" s="72"/>
      <c r="I18" s="243"/>
      <c r="J18" s="371"/>
      <c r="K18" s="243"/>
      <c r="L18" s="48"/>
      <c r="M18" s="243"/>
      <c r="N18" s="73"/>
      <c r="O18" s="243"/>
      <c r="P18" s="73"/>
      <c r="Q18" s="243"/>
      <c r="R18" s="73"/>
      <c r="S18" s="243"/>
      <c r="T18" s="73"/>
      <c r="U18" s="243"/>
    </row>
    <row r="19" spans="1:21" s="70" customFormat="1" ht="75">
      <c r="A19" s="69"/>
      <c r="B19" s="311" t="s">
        <v>680</v>
      </c>
      <c r="D19" s="9" t="s">
        <v>58</v>
      </c>
      <c r="F19" s="72"/>
      <c r="G19" s="243"/>
      <c r="H19" s="72"/>
      <c r="I19" s="243"/>
      <c r="J19" s="371"/>
      <c r="K19" s="243"/>
      <c r="L19" s="48"/>
      <c r="M19" s="243"/>
      <c r="N19" s="73"/>
      <c r="O19" s="243"/>
      <c r="P19" s="73"/>
      <c r="Q19" s="243"/>
      <c r="R19" s="73"/>
      <c r="S19" s="243"/>
      <c r="T19" s="73"/>
      <c r="U19" s="243"/>
    </row>
    <row r="20" spans="1:21" s="70" customFormat="1" ht="30">
      <c r="A20" s="69"/>
      <c r="B20" s="311" t="s">
        <v>681</v>
      </c>
      <c r="D20" s="9" t="s">
        <v>58</v>
      </c>
      <c r="F20" s="72"/>
      <c r="G20" s="243"/>
      <c r="H20" s="72"/>
      <c r="I20" s="243"/>
      <c r="J20" s="371"/>
      <c r="K20" s="243"/>
      <c r="L20" s="48"/>
      <c r="M20" s="243"/>
      <c r="N20" s="73"/>
      <c r="O20" s="243"/>
      <c r="P20" s="73"/>
      <c r="Q20" s="243"/>
      <c r="R20" s="73"/>
      <c r="S20" s="243"/>
      <c r="T20" s="73"/>
      <c r="U20" s="243"/>
    </row>
    <row r="21" spans="1:21" s="70" customFormat="1" ht="75">
      <c r="A21" s="69"/>
      <c r="B21" s="310" t="s">
        <v>682</v>
      </c>
      <c r="D21" s="9" t="s">
        <v>683</v>
      </c>
      <c r="F21" s="72"/>
      <c r="G21" s="243"/>
      <c r="H21" s="72"/>
      <c r="I21" s="243"/>
      <c r="J21" s="371"/>
      <c r="K21" s="243"/>
      <c r="L21" s="48"/>
      <c r="M21" s="243"/>
      <c r="N21" s="73"/>
      <c r="O21" s="243"/>
      <c r="P21" s="73"/>
      <c r="Q21" s="243"/>
      <c r="R21" s="73"/>
      <c r="S21" s="243"/>
      <c r="T21" s="73"/>
      <c r="U21" s="243"/>
    </row>
    <row r="22" spans="1:21" s="70" customFormat="1" ht="45">
      <c r="A22" s="69"/>
      <c r="B22" s="311" t="s">
        <v>684</v>
      </c>
      <c r="D22" s="9" t="s">
        <v>580</v>
      </c>
      <c r="F22" s="72"/>
      <c r="G22" s="243"/>
      <c r="H22" s="72"/>
      <c r="I22" s="243"/>
      <c r="J22" s="371"/>
      <c r="K22" s="243"/>
      <c r="L22" s="48"/>
      <c r="M22" s="243"/>
      <c r="N22" s="73"/>
      <c r="O22" s="243"/>
      <c r="P22" s="73"/>
      <c r="Q22" s="243"/>
      <c r="R22" s="73"/>
      <c r="S22" s="243"/>
      <c r="T22" s="73"/>
      <c r="U22" s="243"/>
    </row>
    <row r="23" spans="1:21" s="70" customFormat="1" ht="30">
      <c r="A23" s="69"/>
      <c r="B23" s="311" t="s">
        <v>685</v>
      </c>
      <c r="D23" s="9" t="s">
        <v>580</v>
      </c>
      <c r="F23" s="72"/>
      <c r="G23" s="243"/>
      <c r="H23" s="72"/>
      <c r="I23" s="243"/>
      <c r="J23" s="371"/>
      <c r="K23" s="243"/>
      <c r="L23" s="48"/>
      <c r="M23" s="243"/>
      <c r="N23" s="73"/>
      <c r="O23" s="243"/>
      <c r="P23" s="73"/>
      <c r="Q23" s="243"/>
      <c r="R23" s="73"/>
      <c r="S23" s="243"/>
      <c r="T23" s="73"/>
      <c r="U23" s="243"/>
    </row>
    <row r="24" spans="1:21" s="70" customFormat="1" ht="45">
      <c r="A24" s="69"/>
      <c r="B24" s="311" t="s">
        <v>686</v>
      </c>
      <c r="D24" s="9" t="s">
        <v>580</v>
      </c>
      <c r="F24" s="72"/>
      <c r="G24" s="243"/>
      <c r="H24" s="72"/>
      <c r="I24" s="243"/>
      <c r="J24" s="371"/>
      <c r="K24" s="243"/>
      <c r="L24" s="48"/>
      <c r="M24" s="243"/>
      <c r="N24" s="73"/>
      <c r="O24" s="243"/>
      <c r="P24" s="73"/>
      <c r="Q24" s="243"/>
      <c r="R24" s="73"/>
      <c r="S24" s="243"/>
      <c r="T24" s="73"/>
      <c r="U24" s="243"/>
    </row>
    <row r="25" spans="1:21" s="70" customFormat="1" ht="30">
      <c r="A25" s="69"/>
      <c r="B25" s="311" t="s">
        <v>687</v>
      </c>
      <c r="D25" s="9" t="s">
        <v>580</v>
      </c>
      <c r="F25" s="72"/>
      <c r="G25" s="243"/>
      <c r="H25" s="72"/>
      <c r="I25" s="243"/>
      <c r="J25" s="372"/>
      <c r="K25" s="243"/>
      <c r="L25" s="48"/>
      <c r="M25" s="243"/>
      <c r="N25" s="73"/>
      <c r="O25" s="243"/>
      <c r="P25" s="73"/>
      <c r="Q25" s="243"/>
      <c r="R25" s="73"/>
      <c r="S25" s="243"/>
      <c r="T25" s="73"/>
      <c r="U25" s="243"/>
    </row>
    <row r="26" spans="1:21" s="236" customFormat="1">
      <c r="A26" s="235"/>
      <c r="B26" s="307"/>
    </row>
  </sheetData>
  <mergeCells count="1">
    <mergeCell ref="J7:J25"/>
  </mergeCells>
  <pageMargins left="0.7" right="0.7" top="0.75" bottom="0.75" header="0.3" footer="0.3"/>
  <pageSetup paperSize="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907A-FC08-B84C-958C-237D01DAB50B}">
  <sheetPr codeName="Sheet24"/>
  <dimension ref="A1:U15"/>
  <sheetViews>
    <sheetView zoomScale="75" zoomScaleNormal="34" workbookViewId="0">
      <selection activeCell="B17" sqref="B17"/>
    </sheetView>
  </sheetViews>
  <sheetFormatPr defaultColWidth="10.5" defaultRowHeight="15.95"/>
  <cols>
    <col min="1" max="1" width="16" style="234" customWidth="1"/>
    <col min="2" max="2" width="46.375" style="234" customWidth="1"/>
    <col min="3" max="3" width="3.375" style="234" customWidth="1"/>
    <col min="4" max="4" width="25.875" style="234" customWidth="1"/>
    <col min="5" max="5" width="3.375" style="234" customWidth="1"/>
    <col min="6" max="6" width="25.875" style="234" customWidth="1"/>
    <col min="7" max="7" width="3.375" style="234" customWidth="1"/>
    <col min="8" max="8" width="25.875" style="234" customWidth="1"/>
    <col min="9" max="9" width="3.375"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688</v>
      </c>
    </row>
    <row r="3" spans="1:21" s="39" customFormat="1" ht="75">
      <c r="A3" s="269" t="s">
        <v>689</v>
      </c>
      <c r="B3" s="56" t="s">
        <v>690</v>
      </c>
      <c r="D3" s="9" t="s">
        <v>691</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8" customFormat="1" ht="60">
      <c r="A7" s="13"/>
      <c r="B7" s="53" t="s">
        <v>692</v>
      </c>
      <c r="D7" s="9" t="s">
        <v>276</v>
      </c>
      <c r="F7" s="335" t="s">
        <v>693</v>
      </c>
      <c r="G7" s="37"/>
      <c r="H7" s="9" t="str">
        <f>IF(F7=[2]Lists!$K$4,"&lt; Input URL to data source &gt;",IF(F7=[2]Lists!$K$5,"&lt; Reference section in EITI Report or URL &gt;",IF(F7=[2]Lists!$K$6,"&lt; Reference evidence of non-applicability &gt;","")))</f>
        <v/>
      </c>
      <c r="I7" s="37"/>
      <c r="J7" s="370"/>
      <c r="K7" s="37"/>
      <c r="L7" s="48"/>
      <c r="M7" s="37"/>
      <c r="N7" s="38"/>
      <c r="O7" s="37"/>
      <c r="P7" s="38"/>
      <c r="Q7" s="37"/>
      <c r="R7" s="38"/>
      <c r="S7" s="37"/>
      <c r="T7" s="38"/>
      <c r="U7" s="37"/>
    </row>
    <row r="8" spans="1:21" s="8" customFormat="1" ht="45">
      <c r="A8" s="13"/>
      <c r="B8" s="59" t="s">
        <v>694</v>
      </c>
      <c r="D8" s="9" t="s">
        <v>580</v>
      </c>
      <c r="F8" s="9"/>
      <c r="G8" s="37"/>
      <c r="H8" s="9" t="s">
        <v>695</v>
      </c>
      <c r="I8" s="37"/>
      <c r="J8" s="371"/>
      <c r="K8" s="37"/>
      <c r="L8" s="48"/>
      <c r="M8" s="37"/>
      <c r="N8" s="38"/>
      <c r="O8" s="37"/>
      <c r="P8" s="38"/>
      <c r="Q8" s="37"/>
      <c r="R8" s="38"/>
      <c r="S8" s="37"/>
      <c r="T8" s="38"/>
      <c r="U8" s="37"/>
    </row>
    <row r="9" spans="1:21" s="8" customFormat="1" ht="30">
      <c r="A9" s="13"/>
      <c r="B9" s="59" t="s">
        <v>696</v>
      </c>
      <c r="D9" s="9" t="s">
        <v>196</v>
      </c>
      <c r="F9" s="64"/>
      <c r="G9" s="39"/>
      <c r="H9" s="64"/>
      <c r="I9" s="39"/>
      <c r="J9" s="371"/>
      <c r="K9" s="39"/>
      <c r="L9" s="48"/>
      <c r="M9" s="39"/>
      <c r="N9" s="38"/>
      <c r="O9" s="39"/>
      <c r="P9" s="38"/>
      <c r="Q9" s="39"/>
      <c r="R9" s="38"/>
      <c r="S9" s="39"/>
      <c r="T9" s="38"/>
      <c r="U9" s="39"/>
    </row>
    <row r="10" spans="1:21" s="8" customFormat="1" ht="45">
      <c r="A10" s="13"/>
      <c r="B10" s="59" t="s">
        <v>697</v>
      </c>
      <c r="D10" s="9" t="s">
        <v>196</v>
      </c>
      <c r="F10" s="9"/>
      <c r="G10" s="37"/>
      <c r="H10" s="9"/>
      <c r="I10" s="37"/>
      <c r="J10" s="371"/>
      <c r="K10" s="37"/>
      <c r="L10" s="48"/>
      <c r="M10" s="37"/>
      <c r="N10" s="38"/>
      <c r="O10" s="37"/>
      <c r="P10" s="38"/>
      <c r="Q10" s="37"/>
      <c r="R10" s="38"/>
      <c r="S10" s="37"/>
      <c r="T10" s="38"/>
      <c r="U10" s="37"/>
    </row>
    <row r="11" spans="1:21" s="8" customFormat="1" ht="60">
      <c r="A11" s="13"/>
      <c r="B11" s="59" t="s">
        <v>698</v>
      </c>
      <c r="D11" s="9" t="s">
        <v>196</v>
      </c>
      <c r="F11" s="9"/>
      <c r="G11" s="37"/>
      <c r="H11" s="9"/>
      <c r="I11" s="37"/>
      <c r="J11" s="371"/>
      <c r="K11" s="37"/>
      <c r="L11" s="48"/>
      <c r="M11" s="37"/>
      <c r="N11" s="38"/>
      <c r="O11" s="37"/>
      <c r="P11" s="38"/>
      <c r="Q11" s="37"/>
      <c r="R11" s="38"/>
      <c r="S11" s="37"/>
      <c r="T11" s="38"/>
      <c r="U11" s="37"/>
    </row>
    <row r="12" spans="1:21" s="8" customFormat="1" ht="75">
      <c r="A12" s="13"/>
      <c r="B12" s="59" t="s">
        <v>699</v>
      </c>
      <c r="D12" s="9" t="s">
        <v>196</v>
      </c>
      <c r="F12" s="9"/>
      <c r="G12" s="37"/>
      <c r="H12" s="9"/>
      <c r="I12" s="37"/>
      <c r="J12" s="371"/>
      <c r="K12" s="37"/>
      <c r="L12" s="48"/>
      <c r="M12" s="37"/>
      <c r="N12" s="38"/>
      <c r="O12" s="37"/>
      <c r="P12" s="38"/>
      <c r="Q12" s="37"/>
      <c r="R12" s="38"/>
      <c r="S12" s="37"/>
      <c r="T12" s="38"/>
      <c r="U12" s="37"/>
    </row>
    <row r="13" spans="1:21" s="8" customFormat="1" ht="75">
      <c r="A13" s="13"/>
      <c r="B13" s="59" t="s">
        <v>700</v>
      </c>
      <c r="D13" s="9" t="s">
        <v>196</v>
      </c>
      <c r="F13" s="9"/>
      <c r="G13" s="37"/>
      <c r="H13" s="9"/>
      <c r="I13" s="37"/>
      <c r="J13" s="371"/>
      <c r="K13" s="37"/>
      <c r="L13" s="48"/>
      <c r="M13" s="37"/>
      <c r="N13" s="38"/>
      <c r="O13" s="37"/>
      <c r="P13" s="38"/>
      <c r="Q13" s="37"/>
      <c r="R13" s="38"/>
      <c r="S13" s="37"/>
      <c r="T13" s="38"/>
      <c r="U13" s="37"/>
    </row>
    <row r="14" spans="1:21" s="8" customFormat="1" ht="45">
      <c r="A14" s="13"/>
      <c r="B14" s="53" t="s">
        <v>701</v>
      </c>
      <c r="D14" s="9" t="s">
        <v>276</v>
      </c>
      <c r="F14" s="9" t="s">
        <v>310</v>
      </c>
      <c r="G14" s="37"/>
      <c r="H14" s="9" t="str">
        <f>IF(F14=[2]Lists!$K$4,"&lt; Input URL to data source &gt;",IF(F14=[2]Lists!$K$5,"&lt; Reference section in EITI Report or URL &gt;",IF(F14=[2]Lists!$K$6,"&lt; Reference evidence of non-applicability &gt;","")))</f>
        <v/>
      </c>
      <c r="I14" s="37"/>
      <c r="J14" s="372"/>
      <c r="K14" s="37"/>
      <c r="L14" s="48"/>
      <c r="M14" s="37"/>
      <c r="N14" s="38"/>
      <c r="O14" s="37"/>
      <c r="P14" s="38"/>
      <c r="Q14" s="37"/>
      <c r="R14" s="38"/>
      <c r="S14" s="37"/>
      <c r="T14" s="38"/>
      <c r="U14" s="37"/>
    </row>
    <row r="15" spans="1:21" s="236" customFormat="1">
      <c r="A15" s="235"/>
    </row>
  </sheetData>
  <mergeCells count="1">
    <mergeCell ref="J7:J14"/>
  </mergeCells>
  <hyperlinks>
    <hyperlink ref="F7" r:id="rId1" xr:uid="{82D089E4-3FFA-1244-9D74-692A135F22FB}"/>
  </hyperlinks>
  <pageMargins left="0.7" right="0.7" top="0.75" bottom="0.75" header="0.3" footer="0.3"/>
  <pageSetup paperSize="8" orientation="landscape" horizontalDpi="1200" verticalDpi="1200" r:id="rId2"/>
  <headerFooter>
    <oddHeader>&amp;C&amp;G</oddHead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4223-E71A-8C42-884A-40C9768716A0}">
  <sheetPr codeName="Sheet25"/>
  <dimension ref="A1:V22"/>
  <sheetViews>
    <sheetView zoomScale="75" zoomScaleNormal="26" workbookViewId="0">
      <selection activeCell="H23" sqref="H23"/>
    </sheetView>
  </sheetViews>
  <sheetFormatPr defaultColWidth="10.5" defaultRowHeight="15.95"/>
  <cols>
    <col min="1" max="1" width="18.375" style="239" customWidth="1"/>
    <col min="2" max="2" width="37.875" style="234" customWidth="1"/>
    <col min="3" max="3" width="3" style="234" customWidth="1"/>
    <col min="4" max="4" width="27" style="234" customWidth="1"/>
    <col min="5" max="5" width="3" style="234" customWidth="1"/>
    <col min="6" max="6" width="27" style="234" customWidth="1"/>
    <col min="7" max="7" width="3" style="234" customWidth="1"/>
    <col min="8" max="8" width="27"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702</v>
      </c>
    </row>
    <row r="3" spans="1:21" s="39" customFormat="1" ht="90">
      <c r="A3" s="269" t="s">
        <v>703</v>
      </c>
      <c r="B3" s="56" t="s">
        <v>704</v>
      </c>
      <c r="D3" s="9" t="s">
        <v>691</v>
      </c>
      <c r="F3" s="57"/>
      <c r="H3" s="57"/>
      <c r="J3" s="48"/>
      <c r="L3" s="48"/>
      <c r="N3" s="38"/>
      <c r="P3" s="38"/>
      <c r="R3" s="38"/>
      <c r="T3" s="38"/>
    </row>
    <row r="4" spans="1:21" s="37" customFormat="1" ht="18">
      <c r="A4" s="67"/>
      <c r="B4" s="46"/>
      <c r="D4" s="46"/>
      <c r="F4" s="46"/>
      <c r="H4" s="46"/>
      <c r="J4" s="47"/>
      <c r="L4" s="39"/>
      <c r="N4" s="47"/>
    </row>
    <row r="5" spans="1:21" s="52" customFormat="1" ht="75.95">
      <c r="A5" s="66"/>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67"/>
      <c r="B6" s="46"/>
      <c r="D6" s="46"/>
      <c r="F6" s="46"/>
      <c r="H6" s="46"/>
      <c r="J6" s="47"/>
      <c r="N6" s="47"/>
      <c r="P6" s="47"/>
      <c r="R6" s="47"/>
      <c r="T6" s="47"/>
    </row>
    <row r="7" spans="1:21" s="39" customFormat="1" ht="30">
      <c r="A7" s="269" t="s">
        <v>151</v>
      </c>
      <c r="B7" s="56" t="s">
        <v>705</v>
      </c>
      <c r="D7" s="9" t="s">
        <v>239</v>
      </c>
      <c r="F7" s="57"/>
      <c r="H7" s="57"/>
      <c r="J7" s="48"/>
      <c r="L7" s="48"/>
      <c r="N7" s="38"/>
      <c r="P7" s="38"/>
      <c r="R7" s="38"/>
      <c r="T7" s="38"/>
    </row>
    <row r="8" spans="1:21" s="37" customFormat="1" ht="18">
      <c r="A8" s="67"/>
      <c r="B8" s="46"/>
      <c r="D8" s="46"/>
      <c r="F8" s="46"/>
      <c r="H8" s="46"/>
      <c r="J8" s="47"/>
      <c r="N8" s="47"/>
      <c r="P8" s="47"/>
      <c r="R8" s="47"/>
      <c r="T8" s="47"/>
    </row>
    <row r="9" spans="1:21" s="8" customFormat="1" ht="60">
      <c r="A9" s="368" t="s">
        <v>706</v>
      </c>
      <c r="B9" s="53" t="s">
        <v>707</v>
      </c>
      <c r="D9" s="9" t="s">
        <v>276</v>
      </c>
      <c r="F9" s="9" t="s">
        <v>708</v>
      </c>
      <c r="G9" s="37"/>
      <c r="H9" s="88" t="s">
        <v>709</v>
      </c>
      <c r="I9" s="37"/>
      <c r="J9" s="370"/>
      <c r="K9" s="37"/>
      <c r="L9" s="48"/>
      <c r="M9" s="37"/>
      <c r="N9" s="38"/>
      <c r="O9" s="37"/>
      <c r="P9" s="38"/>
      <c r="Q9" s="37"/>
      <c r="R9" s="38"/>
      <c r="S9" s="37"/>
      <c r="T9" s="38"/>
      <c r="U9" s="37"/>
    </row>
    <row r="10" spans="1:21" s="8" customFormat="1" ht="60">
      <c r="A10" s="381"/>
      <c r="B10" s="59" t="s">
        <v>710</v>
      </c>
      <c r="D10" s="9" t="s">
        <v>58</v>
      </c>
      <c r="F10" s="9"/>
      <c r="G10" s="37"/>
      <c r="H10" s="88" t="s">
        <v>709</v>
      </c>
      <c r="I10" s="37"/>
      <c r="J10" s="371"/>
      <c r="K10" s="37"/>
      <c r="L10" s="48"/>
      <c r="M10" s="37"/>
      <c r="N10" s="38"/>
      <c r="O10" s="37"/>
      <c r="P10" s="38"/>
      <c r="Q10" s="37"/>
      <c r="R10" s="38"/>
      <c r="S10" s="37"/>
      <c r="T10" s="38"/>
      <c r="U10" s="37"/>
    </row>
    <row r="11" spans="1:21" s="8" customFormat="1" ht="90">
      <c r="A11" s="381"/>
      <c r="B11" s="59" t="s">
        <v>711</v>
      </c>
      <c r="D11" s="9" t="s">
        <v>58</v>
      </c>
      <c r="F11" s="9"/>
      <c r="G11" s="39"/>
      <c r="H11" s="88" t="s">
        <v>712</v>
      </c>
      <c r="I11" s="39"/>
      <c r="J11" s="371"/>
      <c r="K11" s="39"/>
      <c r="L11" s="48"/>
      <c r="M11" s="39"/>
      <c r="N11" s="38"/>
      <c r="O11" s="39"/>
      <c r="P11" s="38"/>
      <c r="Q11" s="39"/>
      <c r="R11" s="38"/>
      <c r="S11" s="39"/>
      <c r="T11" s="38"/>
      <c r="U11" s="39"/>
    </row>
    <row r="12" spans="1:21" s="8" customFormat="1" ht="90">
      <c r="A12" s="381"/>
      <c r="B12" s="59" t="s">
        <v>713</v>
      </c>
      <c r="D12" s="9" t="s">
        <v>714</v>
      </c>
      <c r="F12" s="9"/>
      <c r="G12" s="39"/>
      <c r="H12" s="88" t="s">
        <v>712</v>
      </c>
      <c r="I12" s="39"/>
      <c r="J12" s="371"/>
      <c r="K12" s="39"/>
      <c r="L12" s="48"/>
      <c r="M12" s="39"/>
      <c r="N12" s="38"/>
      <c r="O12" s="39"/>
      <c r="P12" s="38"/>
      <c r="Q12" s="39"/>
      <c r="R12" s="38"/>
      <c r="S12" s="39"/>
      <c r="T12" s="38"/>
      <c r="U12" s="39"/>
    </row>
    <row r="13" spans="1:21" s="8" customFormat="1">
      <c r="A13" s="241"/>
      <c r="B13" s="59"/>
      <c r="D13" s="26"/>
      <c r="F13" s="26"/>
      <c r="G13" s="39"/>
      <c r="H13" s="26"/>
      <c r="I13" s="39"/>
      <c r="K13" s="39"/>
      <c r="L13" s="17"/>
      <c r="M13" s="39"/>
      <c r="O13" s="39"/>
      <c r="Q13" s="39"/>
      <c r="S13" s="39"/>
      <c r="U13" s="39"/>
    </row>
    <row r="14" spans="1:21" s="8" customFormat="1" ht="30">
      <c r="A14" s="368" t="s">
        <v>715</v>
      </c>
      <c r="B14" s="53" t="s">
        <v>707</v>
      </c>
      <c r="D14" s="9" t="s">
        <v>144</v>
      </c>
      <c r="F14" s="9" t="str">
        <f>IF(D14=[2]Lists!$K$4,"&lt; Input URL to data source &gt;",IF(D14=[2]Lists!$K$5,"&lt; Reference section in EITI Report or URL &gt;",IF(D14=[2]Lists!$K$6,"&lt; Reference evidence of non-applicability &gt;","")))</f>
        <v/>
      </c>
      <c r="G14" s="37"/>
      <c r="H14" s="9" t="str">
        <f>IF(F14=[2]Lists!$K$4,"&lt; Input URL to data source &gt;",IF(F14=[2]Lists!$K$5,"&lt; Reference section in EITI Report or URL &gt;",IF(F14=[2]Lists!$K$6,"&lt; Reference evidence of non-applicability &gt;","")))</f>
        <v/>
      </c>
      <c r="I14" s="37"/>
      <c r="J14" s="370"/>
      <c r="K14" s="37"/>
      <c r="L14" s="48"/>
      <c r="M14" s="37"/>
      <c r="N14" s="38"/>
      <c r="O14" s="37"/>
      <c r="P14" s="38"/>
      <c r="Q14" s="37"/>
      <c r="R14" s="38"/>
      <c r="S14" s="37"/>
      <c r="T14" s="38"/>
      <c r="U14" s="37"/>
    </row>
    <row r="15" spans="1:21" s="8" customFormat="1" ht="30">
      <c r="A15" s="381"/>
      <c r="B15" s="59" t="s">
        <v>710</v>
      </c>
      <c r="D15" s="9" t="s">
        <v>580</v>
      </c>
      <c r="F15" s="9"/>
      <c r="G15" s="37"/>
      <c r="H15" s="9"/>
      <c r="I15" s="37"/>
      <c r="J15" s="371"/>
      <c r="K15" s="37"/>
      <c r="L15" s="48"/>
      <c r="M15" s="37"/>
      <c r="N15" s="38"/>
      <c r="O15" s="37"/>
      <c r="P15" s="38"/>
      <c r="Q15" s="37"/>
      <c r="R15" s="38"/>
      <c r="S15" s="37"/>
      <c r="T15" s="38"/>
      <c r="U15" s="37"/>
    </row>
    <row r="16" spans="1:21" s="8" customFormat="1" ht="75">
      <c r="A16" s="381"/>
      <c r="B16" s="59" t="s">
        <v>711</v>
      </c>
      <c r="D16" s="9" t="s">
        <v>580</v>
      </c>
      <c r="F16" s="9"/>
      <c r="G16" s="39"/>
      <c r="H16" s="9"/>
      <c r="I16" s="39"/>
      <c r="J16" s="371"/>
      <c r="K16" s="39"/>
      <c r="L16" s="48"/>
      <c r="M16" s="39"/>
      <c r="N16" s="38"/>
      <c r="O16" s="39"/>
      <c r="P16" s="38"/>
      <c r="Q16" s="39"/>
      <c r="R16" s="38"/>
      <c r="S16" s="39"/>
      <c r="T16" s="38"/>
      <c r="U16" s="39"/>
    </row>
    <row r="17" spans="1:22" s="8" customFormat="1" ht="60">
      <c r="A17" s="381"/>
      <c r="B17" s="59" t="s">
        <v>713</v>
      </c>
      <c r="D17" s="9" t="s">
        <v>580</v>
      </c>
      <c r="F17" s="9"/>
      <c r="G17" s="39"/>
      <c r="H17" s="9"/>
      <c r="I17" s="39"/>
      <c r="J17" s="371"/>
      <c r="K17" s="39"/>
      <c r="L17" s="48"/>
      <c r="M17" s="39"/>
      <c r="N17" s="38"/>
      <c r="O17" s="39"/>
      <c r="P17" s="38"/>
      <c r="Q17" s="39"/>
      <c r="R17" s="38"/>
      <c r="S17" s="39"/>
      <c r="T17" s="38"/>
      <c r="U17" s="39"/>
    </row>
    <row r="18" spans="1:22" s="8" customFormat="1">
      <c r="A18" s="241"/>
      <c r="B18" s="59"/>
      <c r="D18" s="26"/>
      <c r="F18" s="26"/>
      <c r="G18" s="39"/>
      <c r="H18" s="26"/>
      <c r="I18" s="39"/>
      <c r="K18" s="39"/>
      <c r="L18" s="237"/>
      <c r="M18" s="39"/>
      <c r="O18" s="39"/>
      <c r="Q18" s="39"/>
      <c r="S18" s="39"/>
      <c r="U18" s="39"/>
    </row>
    <row r="19" spans="1:22" s="237" customFormat="1" ht="60">
      <c r="A19" s="242"/>
      <c r="B19" s="53" t="s">
        <v>716</v>
      </c>
      <c r="D19" s="9" t="s">
        <v>58</v>
      </c>
      <c r="E19" s="8"/>
      <c r="F19" s="9"/>
      <c r="G19" s="37"/>
      <c r="H19" s="9" t="s">
        <v>717</v>
      </c>
      <c r="I19" s="37"/>
      <c r="J19" s="370"/>
      <c r="K19" s="37"/>
      <c r="L19" s="48"/>
      <c r="M19" s="37"/>
      <c r="N19" s="38"/>
      <c r="O19" s="37"/>
      <c r="P19" s="38"/>
      <c r="Q19" s="37"/>
      <c r="R19" s="38"/>
      <c r="S19" s="37"/>
      <c r="T19" s="38"/>
      <c r="U19" s="37"/>
      <c r="V19" s="8"/>
    </row>
    <row r="20" spans="1:22" s="237" customFormat="1" ht="75">
      <c r="A20" s="242"/>
      <c r="B20" s="53" t="s">
        <v>718</v>
      </c>
      <c r="D20" s="9" t="s">
        <v>96</v>
      </c>
      <c r="E20" s="8"/>
      <c r="F20" s="9"/>
      <c r="G20" s="37"/>
      <c r="H20" s="9" t="s">
        <v>717</v>
      </c>
      <c r="I20" s="37"/>
      <c r="J20" s="371"/>
      <c r="K20" s="37"/>
      <c r="L20" s="48"/>
      <c r="M20" s="37"/>
      <c r="N20" s="38"/>
      <c r="O20" s="37"/>
      <c r="P20" s="38"/>
      <c r="Q20" s="37"/>
      <c r="R20" s="38"/>
      <c r="S20" s="37"/>
      <c r="T20" s="38"/>
      <c r="U20" s="37"/>
      <c r="V20" s="8"/>
    </row>
    <row r="21" spans="1:22" s="237" customFormat="1" ht="120">
      <c r="A21" s="242"/>
      <c r="B21" s="53" t="s">
        <v>719</v>
      </c>
      <c r="D21" s="9" t="s">
        <v>58</v>
      </c>
      <c r="E21" s="8"/>
      <c r="F21" s="9"/>
      <c r="G21" s="37"/>
      <c r="H21" s="9" t="s">
        <v>720</v>
      </c>
      <c r="I21" s="37"/>
      <c r="J21" s="372"/>
      <c r="K21" s="37"/>
      <c r="L21" s="48"/>
      <c r="M21" s="37"/>
      <c r="N21" s="38"/>
      <c r="O21" s="37"/>
      <c r="P21" s="38"/>
      <c r="Q21" s="37"/>
      <c r="R21" s="38"/>
      <c r="S21" s="37"/>
      <c r="T21" s="38"/>
      <c r="U21" s="37"/>
      <c r="V21" s="8"/>
    </row>
    <row r="22" spans="1:22" s="236" customFormat="1">
      <c r="A22" s="238"/>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A974-0E35-0241-AE5B-53AF5DF9F28D}">
  <sheetPr codeName="Sheet26"/>
  <dimension ref="A1:U9"/>
  <sheetViews>
    <sheetView zoomScaleNormal="100" workbookViewId="0">
      <selection activeCell="D1" sqref="D1"/>
    </sheetView>
  </sheetViews>
  <sheetFormatPr defaultColWidth="10.5" defaultRowHeight="15.95"/>
  <cols>
    <col min="1" max="1" width="13.5" style="234" customWidth="1"/>
    <col min="2" max="2" width="37" style="234" customWidth="1"/>
    <col min="3" max="3" width="2.875" style="234" customWidth="1"/>
    <col min="4" max="4" width="22" style="234" customWidth="1"/>
    <col min="5" max="5" width="2.875" style="234" customWidth="1"/>
    <col min="6" max="6" width="22" style="234" customWidth="1"/>
    <col min="7" max="7" width="2.875" style="234" customWidth="1"/>
    <col min="8" max="8" width="22" style="234" customWidth="1"/>
    <col min="9" max="9" width="2.875"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721</v>
      </c>
    </row>
    <row r="3" spans="1:21" s="39" customFormat="1" ht="90">
      <c r="A3" s="269" t="s">
        <v>722</v>
      </c>
      <c r="B3" s="56" t="s">
        <v>723</v>
      </c>
      <c r="D3" s="9" t="s">
        <v>174</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37"/>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8" customFormat="1" ht="75">
      <c r="A7" s="13"/>
      <c r="B7" s="53" t="s">
        <v>724</v>
      </c>
      <c r="D7" s="9" t="s">
        <v>276</v>
      </c>
      <c r="E7" s="37"/>
      <c r="F7" s="9" t="s">
        <v>708</v>
      </c>
      <c r="G7" s="37"/>
      <c r="H7" s="9" t="str">
        <f>IF(F7=[2]Lists!$K$4,"&lt; Input URL to data source &gt;",IF(F7=[2]Lists!$K$5,"&lt; Reference section in EITI Report or URL &gt;",IF(F7=[2]Lists!$K$6,"&lt; Reference evidence of non-applicability &gt;","")))</f>
        <v/>
      </c>
      <c r="I7" s="37"/>
      <c r="J7" s="370"/>
      <c r="K7" s="37"/>
      <c r="L7" s="48"/>
      <c r="M7" s="37"/>
      <c r="N7" s="38"/>
      <c r="O7" s="37"/>
      <c r="P7" s="38"/>
      <c r="Q7" s="37"/>
      <c r="R7" s="38"/>
      <c r="S7" s="37"/>
      <c r="T7" s="38"/>
      <c r="U7" s="37"/>
    </row>
    <row r="8" spans="1:21" s="8" customFormat="1" ht="60">
      <c r="A8" s="13"/>
      <c r="B8" s="53" t="s">
        <v>725</v>
      </c>
      <c r="D8" s="9" t="s">
        <v>276</v>
      </c>
      <c r="E8" s="37"/>
      <c r="F8" s="9" t="s">
        <v>708</v>
      </c>
      <c r="G8" s="39"/>
      <c r="H8" s="9" t="str">
        <f>IF(F8=[2]Lists!$K$4,"&lt; Input URL to data source &gt;",IF(F8=[2]Lists!$K$5,"&lt; Reference section in EITI Report or URL &gt;",IF(F8=[2]Lists!$K$6,"&lt; Reference evidence of non-applicability &gt;","")))</f>
        <v/>
      </c>
      <c r="I8" s="39"/>
      <c r="J8" s="371"/>
      <c r="K8" s="39"/>
      <c r="L8" s="48"/>
      <c r="M8" s="39"/>
      <c r="N8" s="38"/>
      <c r="O8" s="39"/>
      <c r="P8" s="38"/>
      <c r="Q8" s="39"/>
      <c r="R8" s="38"/>
      <c r="S8" s="39"/>
      <c r="T8" s="38"/>
      <c r="U8" s="39"/>
    </row>
    <row r="9" spans="1:21" s="10" customFormat="1" ht="60">
      <c r="A9" s="14"/>
      <c r="B9" s="58" t="s">
        <v>726</v>
      </c>
      <c r="D9" s="11" t="s">
        <v>276</v>
      </c>
      <c r="E9" s="37"/>
      <c r="F9" s="11" t="s">
        <v>708</v>
      </c>
      <c r="G9" s="49"/>
      <c r="H9" s="11" t="str">
        <f>IF(F9=[2]Lists!$K$4,"&lt; Input URL to data source &gt;",IF(F9=[2]Lists!$K$5,"&lt; Reference section in EITI Report or URL &gt;",IF(F9=[2]Lists!$K$6,"&lt; Reference evidence of non-applicability &gt;","")))</f>
        <v/>
      </c>
      <c r="I9" s="49"/>
      <c r="J9" s="433"/>
      <c r="K9" s="49"/>
      <c r="L9" s="48"/>
      <c r="M9" s="49"/>
      <c r="N9" s="40"/>
      <c r="O9" s="49"/>
      <c r="P9" s="40"/>
      <c r="Q9" s="49"/>
      <c r="R9" s="40"/>
      <c r="S9" s="49"/>
      <c r="T9" s="40"/>
      <c r="U9" s="49"/>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291F-ED6C-1547-B7F8-DF68263CED89}">
  <sheetPr codeName="Sheet27"/>
  <dimension ref="A1:U23"/>
  <sheetViews>
    <sheetView topLeftCell="A12" zoomScaleNormal="100" workbookViewId="0">
      <selection activeCell="F26" sqref="F26"/>
    </sheetView>
  </sheetViews>
  <sheetFormatPr defaultColWidth="10.5" defaultRowHeight="15.95"/>
  <cols>
    <col min="1" max="1" width="15.5" style="234" customWidth="1"/>
    <col min="2" max="2" width="41.5" style="234" customWidth="1"/>
    <col min="3" max="3" width="3" style="234" customWidth="1"/>
    <col min="4" max="4" width="23.5" style="234" customWidth="1"/>
    <col min="5" max="5" width="3" style="234" customWidth="1"/>
    <col min="6" max="6" width="23.5" style="234" customWidth="1"/>
    <col min="7" max="7" width="3" style="234" customWidth="1"/>
    <col min="8" max="8" width="23.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727</v>
      </c>
    </row>
    <row r="3" spans="1:21" s="39" customFormat="1" ht="105">
      <c r="A3" s="269" t="s">
        <v>728</v>
      </c>
      <c r="B3" s="294" t="s">
        <v>729</v>
      </c>
      <c r="D3" s="9" t="s">
        <v>174</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730</v>
      </c>
      <c r="D7" s="9" t="s">
        <v>58</v>
      </c>
      <c r="F7" s="57"/>
      <c r="H7" s="57"/>
      <c r="J7" s="48"/>
      <c r="L7" s="48"/>
      <c r="N7" s="38"/>
      <c r="O7" s="37"/>
      <c r="P7" s="38"/>
      <c r="Q7" s="37"/>
      <c r="R7" s="38"/>
      <c r="S7" s="37"/>
      <c r="T7" s="38"/>
    </row>
    <row r="8" spans="1:21" s="37" customFormat="1" ht="18">
      <c r="A8" s="55"/>
      <c r="B8" s="46"/>
      <c r="D8" s="46"/>
      <c r="F8" s="46"/>
      <c r="H8" s="46"/>
      <c r="J8" s="47"/>
      <c r="N8" s="47"/>
      <c r="P8" s="47"/>
      <c r="R8" s="47"/>
      <c r="T8" s="47"/>
    </row>
    <row r="9" spans="1:21" s="8" customFormat="1" ht="30">
      <c r="A9" s="434" t="s">
        <v>731</v>
      </c>
      <c r="B9" s="53" t="s">
        <v>732</v>
      </c>
      <c r="D9" s="340" t="s">
        <v>160</v>
      </c>
      <c r="F9" s="9" t="str">
        <f>IF(D9=[2]Lists!$K$4,"&lt; Input URL to data source &gt;",IF(D9=[2]Lists!$K$5,"&lt; Reference section in EITI Report or URL &gt;",IF(D9=[2]Lists!$K$6,"&lt; Reference evidence of non-applicability &gt;","")))</f>
        <v>&lt; Reference section in EITI Report or URL &gt;</v>
      </c>
      <c r="G9" s="37"/>
      <c r="H9" s="9" t="s">
        <v>733</v>
      </c>
      <c r="I9" s="37"/>
      <c r="J9" s="437" t="s">
        <v>734</v>
      </c>
      <c r="K9" s="37"/>
      <c r="L9" s="48"/>
      <c r="M9" s="37"/>
      <c r="N9" s="38"/>
      <c r="O9" s="37"/>
      <c r="P9" s="38"/>
      <c r="Q9" s="37"/>
      <c r="R9" s="38"/>
      <c r="S9" s="37"/>
      <c r="T9" s="38"/>
      <c r="U9" s="37"/>
    </row>
    <row r="10" spans="1:21" s="8" customFormat="1" ht="30">
      <c r="A10" s="435"/>
      <c r="B10" s="59" t="s">
        <v>735</v>
      </c>
      <c r="D10" s="337">
        <v>806758000</v>
      </c>
      <c r="F10" s="9" t="s">
        <v>52</v>
      </c>
      <c r="G10" s="39"/>
      <c r="H10" s="9" t="s">
        <v>52</v>
      </c>
      <c r="I10" s="39"/>
      <c r="J10" s="438"/>
      <c r="K10" s="39"/>
      <c r="L10" s="48"/>
      <c r="M10" s="39"/>
      <c r="N10" s="38"/>
      <c r="O10" s="39"/>
      <c r="P10" s="38"/>
      <c r="Q10" s="39"/>
      <c r="R10" s="38"/>
      <c r="S10" s="39"/>
      <c r="T10" s="38"/>
      <c r="U10" s="39"/>
    </row>
    <row r="11" spans="1:21" s="8" customFormat="1" ht="45">
      <c r="A11" s="435"/>
      <c r="B11" s="59" t="s">
        <v>736</v>
      </c>
      <c r="D11" s="349"/>
      <c r="F11" s="9"/>
      <c r="G11" s="37"/>
      <c r="H11" s="9" t="s">
        <v>734</v>
      </c>
      <c r="I11" s="37"/>
      <c r="J11" s="438"/>
      <c r="K11" s="37"/>
      <c r="L11" s="48"/>
      <c r="M11" s="37"/>
      <c r="N11" s="38"/>
      <c r="O11" s="37"/>
      <c r="P11" s="38"/>
      <c r="Q11" s="37"/>
      <c r="R11" s="38"/>
      <c r="S11" s="37"/>
      <c r="T11" s="38"/>
      <c r="U11" s="37"/>
    </row>
    <row r="12" spans="1:21" s="8" customFormat="1" ht="105">
      <c r="A12" s="435"/>
      <c r="B12" s="59" t="s">
        <v>737</v>
      </c>
      <c r="D12" s="9" t="s">
        <v>644</v>
      </c>
      <c r="F12" s="9"/>
      <c r="G12" s="37"/>
      <c r="H12" s="9"/>
      <c r="I12" s="37"/>
      <c r="J12" s="438"/>
      <c r="K12" s="37"/>
      <c r="L12" s="48"/>
      <c r="M12" s="37"/>
      <c r="N12" s="38"/>
      <c r="O12" s="37"/>
      <c r="P12" s="38"/>
      <c r="Q12" s="37"/>
      <c r="R12" s="38"/>
      <c r="S12" s="37"/>
      <c r="T12" s="38"/>
      <c r="U12" s="37"/>
    </row>
    <row r="13" spans="1:21" s="8" customFormat="1" ht="60">
      <c r="A13" s="435"/>
      <c r="B13" s="59" t="s">
        <v>738</v>
      </c>
      <c r="D13" s="9" t="s">
        <v>58</v>
      </c>
      <c r="F13" s="9"/>
      <c r="G13" s="237"/>
      <c r="H13" s="9"/>
      <c r="I13" s="237"/>
      <c r="J13" s="438"/>
      <c r="K13" s="237"/>
      <c r="L13" s="48"/>
      <c r="M13" s="237"/>
      <c r="N13" s="38"/>
      <c r="O13" s="237"/>
      <c r="P13" s="38"/>
      <c r="Q13" s="237"/>
      <c r="R13" s="38"/>
      <c r="S13" s="237"/>
      <c r="T13" s="38"/>
      <c r="U13" s="237"/>
    </row>
    <row r="14" spans="1:21" s="8" customFormat="1" ht="30">
      <c r="A14" s="435"/>
      <c r="B14" s="53" t="s">
        <v>739</v>
      </c>
      <c r="D14" s="340" t="s">
        <v>160</v>
      </c>
      <c r="F14" s="64"/>
      <c r="G14" s="39"/>
      <c r="H14" s="9" t="s">
        <v>740</v>
      </c>
      <c r="I14" s="39"/>
      <c r="J14" s="438"/>
      <c r="K14" s="39"/>
      <c r="L14" s="48"/>
      <c r="M14" s="39"/>
      <c r="N14" s="38"/>
      <c r="O14" s="39"/>
      <c r="P14" s="38"/>
      <c r="Q14" s="39"/>
      <c r="R14" s="38"/>
      <c r="S14" s="39"/>
      <c r="T14" s="38"/>
      <c r="U14" s="39"/>
    </row>
    <row r="15" spans="1:21" s="8" customFormat="1" ht="30">
      <c r="A15" s="435"/>
      <c r="B15" s="59" t="s">
        <v>741</v>
      </c>
      <c r="D15" s="337">
        <v>376521307</v>
      </c>
      <c r="F15" s="9" t="s">
        <v>52</v>
      </c>
      <c r="G15" s="37"/>
      <c r="H15" s="9" t="s">
        <v>52</v>
      </c>
      <c r="I15" s="37"/>
      <c r="J15" s="438"/>
      <c r="K15" s="37"/>
      <c r="L15" s="48"/>
      <c r="M15" s="37"/>
      <c r="N15" s="38"/>
      <c r="O15" s="37"/>
      <c r="P15" s="38"/>
      <c r="Q15" s="37"/>
      <c r="R15" s="38"/>
      <c r="S15" s="37"/>
      <c r="T15" s="38"/>
      <c r="U15" s="37"/>
    </row>
    <row r="16" spans="1:21" s="8" customFormat="1" ht="30">
      <c r="A16" s="435"/>
      <c r="B16" s="59" t="s">
        <v>742</v>
      </c>
      <c r="D16" s="349">
        <v>2052299057</v>
      </c>
      <c r="F16" s="9" t="s">
        <v>52</v>
      </c>
      <c r="G16" s="237"/>
      <c r="H16" s="9" t="s">
        <v>743</v>
      </c>
      <c r="I16" s="237"/>
      <c r="J16" s="438"/>
      <c r="K16" s="237"/>
      <c r="L16" s="48"/>
      <c r="M16" s="237"/>
      <c r="N16" s="38"/>
      <c r="O16" s="237"/>
      <c r="P16" s="38"/>
      <c r="Q16" s="237"/>
      <c r="R16" s="38"/>
      <c r="S16" s="237"/>
      <c r="T16" s="38"/>
      <c r="U16" s="237"/>
    </row>
    <row r="17" spans="1:21" s="8" customFormat="1" ht="105">
      <c r="A17" s="436"/>
      <c r="B17" s="59" t="s">
        <v>744</v>
      </c>
      <c r="D17" s="9" t="s">
        <v>96</v>
      </c>
      <c r="F17" s="9"/>
      <c r="G17" s="37"/>
      <c r="H17" s="9"/>
      <c r="I17" s="37"/>
      <c r="J17" s="438"/>
      <c r="K17" s="37"/>
      <c r="L17" s="48"/>
      <c r="M17" s="37"/>
      <c r="N17" s="38"/>
      <c r="O17" s="37"/>
      <c r="P17" s="38"/>
      <c r="Q17" s="37"/>
      <c r="R17" s="38"/>
      <c r="S17" s="37"/>
      <c r="T17" s="38"/>
      <c r="U17" s="37"/>
    </row>
    <row r="18" spans="1:21" s="8" customFormat="1" ht="60">
      <c r="A18" s="280"/>
      <c r="B18" s="59" t="s">
        <v>738</v>
      </c>
      <c r="D18" s="9" t="s">
        <v>58</v>
      </c>
      <c r="F18" s="9"/>
      <c r="G18" s="237"/>
      <c r="H18" s="9"/>
      <c r="I18" s="237"/>
      <c r="J18" s="439"/>
      <c r="K18" s="237"/>
      <c r="L18" s="48"/>
      <c r="M18" s="237"/>
      <c r="N18" s="38"/>
      <c r="O18" s="237"/>
      <c r="P18" s="38"/>
      <c r="Q18" s="237"/>
      <c r="R18" s="38"/>
      <c r="S18" s="237"/>
      <c r="T18" s="38"/>
      <c r="U18" s="237"/>
    </row>
    <row r="19" spans="1:21" s="8" customFormat="1" ht="30">
      <c r="A19" s="434" t="s">
        <v>745</v>
      </c>
      <c r="B19" s="53" t="s">
        <v>746</v>
      </c>
      <c r="D19" s="340" t="s">
        <v>160</v>
      </c>
      <c r="F19" s="9" t="str">
        <f>IF(D19=[2]Lists!$K$4,"&lt; Input URL to data source &gt;",IF(D19=[2]Lists!$K$5,"&lt; Reference section in EITI Report or URL &gt;",IF(D19=[2]Lists!$K$6,"&lt; Reference evidence of non-applicability &gt;","")))</f>
        <v>&lt; Reference section in EITI Report or URL &gt;</v>
      </c>
      <c r="G19" s="237"/>
      <c r="H19" s="9" t="str">
        <f>IF(F19=[2]Lists!$K$4,"&lt; Input URL to data source &gt;",IF(F19=[2]Lists!$K$5,"&lt; Reference section in EITI Report or URL &gt;",IF(F19=[2]Lists!$K$6,"&lt; Reference evidence of non-applicability &gt;","")))</f>
        <v/>
      </c>
      <c r="I19" s="237"/>
      <c r="J19" s="370"/>
      <c r="K19" s="237"/>
      <c r="L19" s="48"/>
      <c r="M19" s="237"/>
      <c r="N19" s="38"/>
      <c r="O19" s="237"/>
      <c r="P19" s="38"/>
      <c r="Q19" s="237"/>
      <c r="R19" s="38"/>
      <c r="S19" s="237"/>
      <c r="T19" s="38"/>
      <c r="U19" s="237"/>
    </row>
    <row r="20" spans="1:21" s="8" customFormat="1" ht="30">
      <c r="A20" s="435"/>
      <c r="B20" s="59" t="s">
        <v>747</v>
      </c>
      <c r="D20" s="349">
        <f>'#4.1 - Government'!J30</f>
        <v>536832000</v>
      </c>
      <c r="F20" s="9" t="s">
        <v>52</v>
      </c>
      <c r="G20" s="237"/>
      <c r="H20" s="9" t="s">
        <v>52</v>
      </c>
      <c r="I20" s="237"/>
      <c r="J20" s="371"/>
      <c r="K20" s="237"/>
      <c r="L20" s="48"/>
      <c r="M20" s="237"/>
      <c r="N20" s="38"/>
      <c r="O20" s="237"/>
      <c r="P20" s="38"/>
      <c r="Q20" s="237"/>
      <c r="R20" s="38"/>
      <c r="S20" s="237"/>
      <c r="T20" s="38"/>
      <c r="U20" s="237"/>
    </row>
    <row r="21" spans="1:21" s="8" customFormat="1" ht="30">
      <c r="A21" s="435"/>
      <c r="B21" s="59" t="s">
        <v>748</v>
      </c>
      <c r="D21" s="9" t="s">
        <v>749</v>
      </c>
      <c r="F21" s="9" t="s">
        <v>295</v>
      </c>
      <c r="G21" s="237"/>
      <c r="H21" s="9" t="s">
        <v>295</v>
      </c>
      <c r="I21" s="237"/>
      <c r="J21" s="371"/>
      <c r="K21" s="237"/>
      <c r="L21" s="48"/>
      <c r="M21" s="237"/>
      <c r="N21" s="38"/>
      <c r="O21" s="237"/>
      <c r="P21" s="38"/>
      <c r="Q21" s="237"/>
      <c r="R21" s="38"/>
      <c r="S21" s="237"/>
      <c r="T21" s="38"/>
      <c r="U21" s="237"/>
    </row>
    <row r="22" spans="1:21" s="8" customFormat="1" ht="60">
      <c r="A22" s="436"/>
      <c r="B22" s="59" t="s">
        <v>750</v>
      </c>
      <c r="D22" s="9" t="s">
        <v>644</v>
      </c>
      <c r="F22" s="9"/>
      <c r="G22" s="237"/>
      <c r="H22" s="9"/>
      <c r="I22" s="237"/>
      <c r="J22" s="372"/>
      <c r="K22" s="237"/>
      <c r="L22" s="48"/>
      <c r="M22" s="237"/>
      <c r="N22" s="38"/>
      <c r="O22" s="237"/>
      <c r="P22" s="38"/>
      <c r="Q22" s="237"/>
      <c r="R22" s="38"/>
      <c r="S22" s="237"/>
      <c r="T22" s="38"/>
      <c r="U22" s="237"/>
    </row>
    <row r="23" spans="1:21" s="236" customFormat="1">
      <c r="A23" s="235"/>
    </row>
  </sheetData>
  <mergeCells count="4">
    <mergeCell ref="A9:A17"/>
    <mergeCell ref="A19:A22"/>
    <mergeCell ref="J9:J18"/>
    <mergeCell ref="J19:J22"/>
  </mergeCell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3B51-84DD-2149-9E4A-CA6371B6EA9C}">
  <sheetPr codeName="Sheet28"/>
  <dimension ref="A1:U19"/>
  <sheetViews>
    <sheetView topLeftCell="A12" zoomScaleNormal="100" workbookViewId="0">
      <selection activeCell="D10" sqref="D10"/>
    </sheetView>
  </sheetViews>
  <sheetFormatPr defaultColWidth="10.5" defaultRowHeight="15.95"/>
  <cols>
    <col min="1" max="1" width="15" style="234" customWidth="1"/>
    <col min="2" max="2" width="35" style="234" customWidth="1"/>
    <col min="3" max="3" width="3" style="234" customWidth="1"/>
    <col min="4" max="4" width="25" style="234" customWidth="1"/>
    <col min="5" max="5" width="3" style="234" customWidth="1"/>
    <col min="6" max="6" width="25" style="234" customWidth="1"/>
    <col min="7" max="7" width="3" style="234" customWidth="1"/>
    <col min="8" max="8" width="2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751</v>
      </c>
    </row>
    <row r="3" spans="1:21" s="39" customFormat="1" ht="105">
      <c r="A3" s="269" t="s">
        <v>752</v>
      </c>
      <c r="B3" s="56" t="s">
        <v>753</v>
      </c>
      <c r="D3" s="9" t="s">
        <v>196</v>
      </c>
      <c r="F3" s="57"/>
      <c r="H3" s="57" t="s">
        <v>577</v>
      </c>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30">
      <c r="A7" s="269" t="s">
        <v>151</v>
      </c>
      <c r="B7" s="56" t="s">
        <v>754</v>
      </c>
      <c r="D7" s="9" t="s">
        <v>239</v>
      </c>
      <c r="F7" s="57"/>
      <c r="H7" s="57"/>
      <c r="J7" s="48"/>
      <c r="L7" s="48"/>
    </row>
    <row r="8" spans="1:21" s="37" customFormat="1" ht="18">
      <c r="A8" s="55"/>
      <c r="B8" s="46"/>
      <c r="D8" s="46"/>
      <c r="F8" s="46"/>
      <c r="H8" s="46"/>
      <c r="J8" s="47"/>
      <c r="N8" s="47"/>
      <c r="P8" s="47"/>
      <c r="R8" s="47"/>
      <c r="T8" s="47"/>
    </row>
    <row r="9" spans="1:21" s="8" customFormat="1" ht="45">
      <c r="A9" s="368" t="s">
        <v>755</v>
      </c>
      <c r="B9" s="53" t="s">
        <v>756</v>
      </c>
      <c r="D9" s="9" t="s">
        <v>144</v>
      </c>
      <c r="F9" s="9" t="str">
        <f>IF(D9=[2]Lists!$K$4,"&lt; Input URL to data source &gt;",IF(D9=[2]Lists!$K$5,"&lt; Reference section in EITI Report or URL &gt;",IF(D9=[2]Lists!$K$6,"&lt; Reference evidence of non-applicability &gt;","")))</f>
        <v/>
      </c>
      <c r="G9" s="37"/>
      <c r="H9" s="9" t="str">
        <f>IF(F9=[2]Lists!$K$4,"&lt; Input URL to data source &gt;",IF(F9=[2]Lists!$K$5,"&lt; Reference section in EITI Report or URL &gt;",IF(F9=[2]Lists!$K$6,"&lt; Reference evidence of non-applicability &gt;","")))</f>
        <v/>
      </c>
      <c r="I9" s="37"/>
      <c r="J9" s="370"/>
      <c r="K9" s="37"/>
      <c r="L9" s="48"/>
      <c r="M9" s="37"/>
      <c r="N9" s="38"/>
      <c r="O9" s="37"/>
      <c r="P9" s="38"/>
      <c r="Q9" s="37"/>
      <c r="R9" s="38"/>
      <c r="S9" s="37"/>
      <c r="T9" s="38"/>
      <c r="U9" s="37"/>
    </row>
    <row r="10" spans="1:21" s="8" customFormat="1" ht="45">
      <c r="A10" s="381"/>
      <c r="B10" s="59" t="s">
        <v>757</v>
      </c>
      <c r="D10" s="9" t="s">
        <v>169</v>
      </c>
      <c r="F10" s="9" t="s">
        <v>295</v>
      </c>
      <c r="G10" s="39"/>
      <c r="H10" s="9" t="s">
        <v>295</v>
      </c>
      <c r="I10" s="39"/>
      <c r="J10" s="371"/>
      <c r="K10" s="39"/>
      <c r="L10" s="48"/>
      <c r="M10" s="39"/>
      <c r="N10" s="38"/>
      <c r="O10" s="39"/>
      <c r="P10" s="38"/>
      <c r="Q10" s="39"/>
      <c r="R10" s="38"/>
      <c r="S10" s="39"/>
      <c r="T10" s="38"/>
      <c r="U10" s="39"/>
    </row>
    <row r="11" spans="1:21" s="8" customFormat="1" ht="75">
      <c r="A11" s="381"/>
      <c r="B11" s="59" t="s">
        <v>758</v>
      </c>
      <c r="D11" s="9" t="s">
        <v>580</v>
      </c>
      <c r="F11" s="9"/>
      <c r="G11" s="39"/>
      <c r="H11" s="9"/>
      <c r="I11" s="39"/>
      <c r="J11" s="371"/>
      <c r="K11" s="39"/>
      <c r="L11" s="48"/>
      <c r="M11" s="39"/>
      <c r="N11" s="38"/>
      <c r="O11" s="39"/>
      <c r="P11" s="38"/>
      <c r="Q11" s="39"/>
      <c r="R11" s="38"/>
      <c r="S11" s="39"/>
      <c r="T11" s="38"/>
      <c r="U11" s="39"/>
    </row>
    <row r="12" spans="1:21" s="8" customFormat="1" ht="45">
      <c r="A12" s="381"/>
      <c r="B12" s="59" t="s">
        <v>759</v>
      </c>
      <c r="D12" s="9" t="s">
        <v>580</v>
      </c>
      <c r="F12" s="9"/>
      <c r="G12" s="39"/>
      <c r="H12" s="9"/>
      <c r="I12" s="39"/>
      <c r="J12" s="371"/>
      <c r="K12" s="39"/>
      <c r="L12" s="48"/>
      <c r="M12" s="39"/>
      <c r="N12" s="38"/>
      <c r="O12" s="39"/>
      <c r="P12" s="38"/>
      <c r="Q12" s="39"/>
      <c r="R12" s="38"/>
      <c r="S12" s="39"/>
      <c r="T12" s="38"/>
      <c r="U12" s="39"/>
    </row>
    <row r="13" spans="1:21" s="8" customFormat="1" ht="69" customHeight="1">
      <c r="A13" s="381"/>
      <c r="B13" s="59" t="s">
        <v>760</v>
      </c>
      <c r="D13" s="9" t="s">
        <v>580</v>
      </c>
      <c r="F13" s="9"/>
      <c r="G13" s="39"/>
      <c r="H13" s="9"/>
      <c r="I13" s="39"/>
      <c r="J13" s="372"/>
      <c r="K13" s="39"/>
      <c r="L13" s="48"/>
      <c r="M13" s="39"/>
      <c r="N13" s="38"/>
      <c r="O13" s="39"/>
      <c r="P13" s="38"/>
      <c r="Q13" s="39"/>
      <c r="R13" s="38"/>
      <c r="S13" s="39"/>
      <c r="T13" s="38"/>
      <c r="U13" s="39"/>
    </row>
    <row r="14" spans="1:21" s="237" customFormat="1">
      <c r="A14" s="240"/>
    </row>
    <row r="15" spans="1:21" s="8" customFormat="1" ht="45">
      <c r="A15" s="368" t="s">
        <v>761</v>
      </c>
      <c r="B15" s="53" t="s">
        <v>756</v>
      </c>
      <c r="D15" s="9" t="s">
        <v>144</v>
      </c>
      <c r="F15" s="9" t="str">
        <f>IF(D15=[2]Lists!$K$4,"&lt; Input URL to data source &gt;",IF(D15=[2]Lists!$K$5,"&lt; Reference section in EITI Report or URL &gt;",IF(D15=[2]Lists!$K$6,"&lt; Reference evidence of non-applicability &gt;","")))</f>
        <v/>
      </c>
      <c r="G15" s="37"/>
      <c r="H15" s="9" t="str">
        <f>IF(F15=[2]Lists!$K$4,"&lt; Input URL to data source &gt;",IF(F15=[2]Lists!$K$5,"&lt; Reference section in EITI Report or URL &gt;",IF(F15=[2]Lists!$K$6,"&lt; Reference evidence of non-applicability &gt;","")))</f>
        <v/>
      </c>
      <c r="I15" s="37"/>
      <c r="J15" s="370"/>
      <c r="K15" s="37"/>
      <c r="L15" s="48"/>
      <c r="M15" s="37"/>
      <c r="N15" s="38"/>
      <c r="O15" s="37"/>
      <c r="P15" s="38"/>
      <c r="Q15" s="37"/>
      <c r="R15" s="38"/>
      <c r="S15" s="37"/>
      <c r="T15" s="38"/>
      <c r="U15" s="37"/>
    </row>
    <row r="16" spans="1:21" s="8" customFormat="1" ht="45">
      <c r="A16" s="381"/>
      <c r="B16" s="59" t="s">
        <v>757</v>
      </c>
      <c r="D16" s="9" t="s">
        <v>169</v>
      </c>
      <c r="F16" s="9" t="s">
        <v>295</v>
      </c>
      <c r="G16" s="39"/>
      <c r="H16" s="9" t="s">
        <v>295</v>
      </c>
      <c r="I16" s="39"/>
      <c r="J16" s="371"/>
      <c r="K16" s="39"/>
      <c r="L16" s="48"/>
      <c r="M16" s="39"/>
      <c r="N16" s="38"/>
      <c r="O16" s="39"/>
      <c r="P16" s="38"/>
      <c r="Q16" s="39"/>
      <c r="R16" s="38"/>
      <c r="S16" s="39"/>
      <c r="T16" s="38"/>
      <c r="U16" s="39"/>
    </row>
    <row r="17" spans="1:21" s="8" customFormat="1" ht="75">
      <c r="A17" s="381"/>
      <c r="B17" s="59" t="s">
        <v>758</v>
      </c>
      <c r="D17" s="9" t="s">
        <v>580</v>
      </c>
      <c r="F17" s="9"/>
      <c r="G17" s="39"/>
      <c r="H17" s="9"/>
      <c r="I17" s="39"/>
      <c r="J17" s="371"/>
      <c r="K17" s="39"/>
      <c r="L17" s="48"/>
      <c r="M17" s="39"/>
      <c r="N17" s="38"/>
      <c r="O17" s="39"/>
      <c r="P17" s="38"/>
      <c r="Q17" s="39"/>
      <c r="R17" s="38"/>
      <c r="S17" s="39"/>
      <c r="T17" s="38"/>
      <c r="U17" s="39"/>
    </row>
    <row r="18" spans="1:21" s="8" customFormat="1" ht="45">
      <c r="A18" s="381"/>
      <c r="B18" s="59" t="s">
        <v>759</v>
      </c>
      <c r="D18" s="9" t="s">
        <v>580</v>
      </c>
      <c r="F18" s="9"/>
      <c r="G18" s="39"/>
      <c r="H18" s="9"/>
      <c r="I18" s="39"/>
      <c r="J18" s="371"/>
      <c r="K18" s="39"/>
      <c r="L18" s="48"/>
      <c r="M18" s="39"/>
      <c r="N18" s="38"/>
      <c r="O18" s="39"/>
      <c r="P18" s="38"/>
      <c r="Q18" s="39"/>
      <c r="R18" s="38"/>
      <c r="S18" s="39"/>
      <c r="T18" s="38"/>
      <c r="U18" s="39"/>
    </row>
    <row r="19" spans="1:21" s="10" customFormat="1" ht="69" customHeight="1">
      <c r="A19" s="440"/>
      <c r="B19" s="60" t="s">
        <v>760</v>
      </c>
      <c r="D19" s="11" t="s">
        <v>580</v>
      </c>
      <c r="F19" s="11"/>
      <c r="G19" s="61"/>
      <c r="H19" s="11"/>
      <c r="I19" s="61"/>
      <c r="J19" s="372"/>
      <c r="K19" s="61"/>
      <c r="L19" s="48"/>
      <c r="M19" s="61"/>
      <c r="N19" s="40"/>
      <c r="O19" s="61"/>
      <c r="P19" s="40"/>
      <c r="Q19" s="61"/>
      <c r="R19" s="40"/>
      <c r="S19" s="61"/>
      <c r="T19" s="40"/>
      <c r="U19" s="61"/>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ABCA-F753-6946-9B48-EB497CBE7327}">
  <sheetPr codeName="Sheet29"/>
  <dimension ref="A1:U23"/>
  <sheetViews>
    <sheetView topLeftCell="A3" zoomScaleNormal="100" workbookViewId="0">
      <selection activeCell="F27" sqref="F27"/>
    </sheetView>
  </sheetViews>
  <sheetFormatPr defaultColWidth="10.5" defaultRowHeight="15.95"/>
  <cols>
    <col min="1" max="1" width="22" style="239" customWidth="1"/>
    <col min="2" max="2" width="33.5" style="234" customWidth="1"/>
    <col min="3" max="3" width="3.375" style="234" customWidth="1"/>
    <col min="4" max="4" width="25" style="234" customWidth="1"/>
    <col min="5" max="5" width="3.375" style="234" customWidth="1"/>
    <col min="6" max="6" width="25" style="234" customWidth="1"/>
    <col min="7" max="7" width="3.375" style="234" customWidth="1"/>
    <col min="8" max="8" width="25" style="234" customWidth="1"/>
    <col min="9" max="9" width="3.375"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762</v>
      </c>
    </row>
    <row r="3" spans="1:21" s="39" customFormat="1" ht="90">
      <c r="A3" s="269" t="s">
        <v>763</v>
      </c>
      <c r="B3" s="56" t="s">
        <v>764</v>
      </c>
      <c r="D3" s="9" t="s">
        <v>174</v>
      </c>
      <c r="F3" s="57"/>
      <c r="H3" s="57"/>
      <c r="J3" s="48"/>
      <c r="L3" s="48"/>
      <c r="N3" s="38"/>
      <c r="P3" s="38"/>
      <c r="R3" s="38"/>
      <c r="T3" s="38"/>
    </row>
    <row r="4" spans="1:21" s="37" customFormat="1" ht="18">
      <c r="A4" s="67"/>
      <c r="B4" s="46"/>
      <c r="D4" s="46"/>
      <c r="F4" s="46"/>
      <c r="H4" s="46"/>
      <c r="J4" s="47"/>
      <c r="L4" s="39"/>
      <c r="N4" s="47"/>
      <c r="P4" s="47"/>
      <c r="R4" s="47"/>
      <c r="T4" s="47"/>
    </row>
    <row r="5" spans="1:21" s="52" customFormat="1" ht="75.95">
      <c r="A5" s="66"/>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67"/>
      <c r="B6" s="46"/>
      <c r="D6" s="46"/>
      <c r="F6" s="46"/>
      <c r="H6" s="46"/>
      <c r="J6" s="47"/>
      <c r="N6" s="47"/>
      <c r="P6" s="47"/>
      <c r="R6" s="47"/>
      <c r="T6" s="47"/>
    </row>
    <row r="7" spans="1:21" s="8" customFormat="1" ht="45">
      <c r="A7" s="68"/>
      <c r="B7" s="65" t="s">
        <v>765</v>
      </c>
      <c r="D7" s="338" t="s">
        <v>160</v>
      </c>
      <c r="F7" s="9" t="s">
        <v>766</v>
      </c>
      <c r="G7" s="37"/>
      <c r="H7" s="338" t="s">
        <v>767</v>
      </c>
      <c r="I7" s="37"/>
      <c r="J7" s="370"/>
      <c r="K7" s="37"/>
      <c r="L7" s="48"/>
      <c r="M7" s="37"/>
      <c r="N7" s="38"/>
      <c r="O7" s="37"/>
      <c r="P7" s="38"/>
      <c r="Q7" s="37"/>
      <c r="R7" s="38"/>
      <c r="S7" s="37"/>
      <c r="T7" s="38"/>
      <c r="U7" s="37"/>
    </row>
    <row r="8" spans="1:21" s="8" customFormat="1" ht="45">
      <c r="A8" s="68"/>
      <c r="B8" s="53" t="s">
        <v>768</v>
      </c>
      <c r="D8" s="337">
        <f>10^6*386755.8</f>
        <v>386755800000</v>
      </c>
      <c r="F8" s="9" t="s">
        <v>52</v>
      </c>
      <c r="G8" s="39"/>
      <c r="H8" s="9" t="s">
        <v>52</v>
      </c>
      <c r="I8" s="39"/>
      <c r="J8" s="371"/>
      <c r="K8" s="39"/>
      <c r="L8" s="48"/>
      <c r="M8" s="39"/>
      <c r="N8" s="38"/>
      <c r="O8" s="39"/>
      <c r="P8" s="38"/>
      <c r="Q8" s="39"/>
      <c r="R8" s="38"/>
      <c r="S8" s="39"/>
      <c r="T8" s="38"/>
      <c r="U8" s="39"/>
    </row>
    <row r="9" spans="1:21" s="8" customFormat="1" ht="30">
      <c r="A9" s="68"/>
      <c r="B9" s="22" t="s">
        <v>769</v>
      </c>
      <c r="D9" s="337" t="s">
        <v>196</v>
      </c>
      <c r="F9" s="9" t="s">
        <v>295</v>
      </c>
      <c r="G9" s="37"/>
      <c r="H9" s="9" t="s">
        <v>295</v>
      </c>
      <c r="I9" s="37"/>
      <c r="J9" s="371"/>
      <c r="K9" s="37"/>
      <c r="L9" s="48"/>
      <c r="M9" s="37"/>
      <c r="N9" s="38"/>
      <c r="O9" s="37"/>
      <c r="P9" s="38"/>
      <c r="Q9" s="37"/>
      <c r="R9" s="38"/>
      <c r="S9" s="37"/>
      <c r="T9" s="38"/>
      <c r="U9" s="37"/>
    </row>
    <row r="10" spans="1:21" s="8" customFormat="1" ht="15">
      <c r="A10" s="68"/>
      <c r="B10" s="62" t="s">
        <v>770</v>
      </c>
      <c r="D10" s="337">
        <v>6982962500000</v>
      </c>
      <c r="F10" s="9" t="s">
        <v>52</v>
      </c>
      <c r="G10" s="39"/>
      <c r="H10" s="9" t="s">
        <v>52</v>
      </c>
      <c r="I10" s="39"/>
      <c r="J10" s="371"/>
      <c r="K10" s="39"/>
      <c r="L10" s="48"/>
      <c r="M10" s="39"/>
      <c r="N10" s="38"/>
      <c r="O10" s="39"/>
      <c r="P10" s="38"/>
      <c r="Q10" s="39"/>
      <c r="R10" s="38"/>
      <c r="S10" s="39"/>
      <c r="T10" s="38"/>
      <c r="U10" s="39"/>
    </row>
    <row r="11" spans="1:21" s="8" customFormat="1" ht="18">
      <c r="A11" s="68"/>
      <c r="B11" s="62" t="s">
        <v>771</v>
      </c>
      <c r="D11" s="337">
        <f>1000000*145879.449309</f>
        <v>145879449309</v>
      </c>
      <c r="F11" s="9" t="s">
        <v>52</v>
      </c>
      <c r="G11" s="37"/>
      <c r="H11" s="9" t="s">
        <v>52</v>
      </c>
      <c r="I11" s="37"/>
      <c r="J11" s="371"/>
      <c r="K11" s="37"/>
      <c r="L11" s="48"/>
      <c r="M11" s="37"/>
      <c r="N11" s="38"/>
      <c r="O11" s="37"/>
      <c r="P11" s="38"/>
      <c r="Q11" s="37"/>
      <c r="R11" s="38"/>
      <c r="S11" s="37"/>
      <c r="T11" s="38"/>
      <c r="U11" s="37"/>
    </row>
    <row r="12" spans="1:21" s="8" customFormat="1">
      <c r="A12" s="68"/>
      <c r="B12" s="62" t="s">
        <v>772</v>
      </c>
      <c r="D12" s="337">
        <v>1683831463150</v>
      </c>
      <c r="F12" s="9" t="s">
        <v>52</v>
      </c>
      <c r="G12" s="237"/>
      <c r="H12" s="9" t="s">
        <v>52</v>
      </c>
      <c r="I12" s="237"/>
      <c r="J12" s="371"/>
      <c r="K12" s="237"/>
      <c r="L12" s="48"/>
      <c r="M12" s="237"/>
      <c r="N12" s="38"/>
      <c r="O12" s="237"/>
      <c r="P12" s="38"/>
      <c r="Q12" s="237"/>
      <c r="R12" s="38"/>
      <c r="S12" s="237"/>
      <c r="T12" s="38"/>
      <c r="U12" s="237"/>
    </row>
    <row r="13" spans="1:21" s="8" customFormat="1">
      <c r="A13" s="68"/>
      <c r="B13" s="62" t="s">
        <v>773</v>
      </c>
      <c r="D13" s="337">
        <f>10^6*1230.283426</f>
        <v>1230283426</v>
      </c>
      <c r="F13" s="9" t="s">
        <v>52</v>
      </c>
      <c r="G13" s="237"/>
      <c r="H13" s="9" t="s">
        <v>52</v>
      </c>
      <c r="I13" s="237"/>
      <c r="J13" s="371"/>
      <c r="K13" s="237"/>
      <c r="L13" s="48"/>
      <c r="M13" s="237"/>
      <c r="N13" s="38"/>
      <c r="O13" s="237"/>
      <c r="P13" s="38"/>
      <c r="Q13" s="237"/>
      <c r="R13" s="38"/>
      <c r="S13" s="237"/>
      <c r="T13" s="38"/>
      <c r="U13" s="237"/>
    </row>
    <row r="14" spans="1:21" s="8" customFormat="1">
      <c r="A14" s="68"/>
      <c r="B14" s="62" t="s">
        <v>774</v>
      </c>
      <c r="D14" s="337">
        <f>10^6*2332.082153</f>
        <v>2332082153</v>
      </c>
      <c r="F14" s="9" t="s">
        <v>52</v>
      </c>
      <c r="G14" s="237"/>
      <c r="H14" s="9" t="s">
        <v>52</v>
      </c>
      <c r="I14" s="237"/>
      <c r="J14" s="371"/>
      <c r="K14" s="237"/>
      <c r="L14" s="48"/>
      <c r="M14" s="237"/>
      <c r="N14" s="38"/>
      <c r="O14" s="237"/>
      <c r="P14" s="38"/>
      <c r="Q14" s="237"/>
      <c r="R14" s="38"/>
      <c r="S14" s="237"/>
      <c r="T14" s="38"/>
      <c r="U14" s="237"/>
    </row>
    <row r="15" spans="1:21" s="8" customFormat="1">
      <c r="A15" s="68"/>
      <c r="B15" s="62" t="s">
        <v>775</v>
      </c>
      <c r="D15" s="337">
        <v>9700</v>
      </c>
      <c r="F15" s="9" t="s">
        <v>776</v>
      </c>
      <c r="G15" s="237"/>
      <c r="H15" s="9" t="s">
        <v>776</v>
      </c>
      <c r="I15" s="237"/>
      <c r="J15" s="371"/>
      <c r="K15" s="237"/>
      <c r="L15" s="48"/>
      <c r="M15" s="237"/>
      <c r="N15" s="38"/>
      <c r="O15" s="237"/>
      <c r="P15" s="38"/>
      <c r="Q15" s="237"/>
      <c r="R15" s="38"/>
      <c r="S15" s="237"/>
      <c r="T15" s="38"/>
      <c r="U15" s="237"/>
    </row>
    <row r="16" spans="1:21" s="8" customFormat="1">
      <c r="A16" s="68"/>
      <c r="B16" s="62" t="s">
        <v>777</v>
      </c>
      <c r="D16" s="337">
        <f>D17-D15</f>
        <v>800</v>
      </c>
      <c r="F16" s="9" t="s">
        <v>776</v>
      </c>
      <c r="G16" s="237"/>
      <c r="H16" s="9" t="s">
        <v>776</v>
      </c>
      <c r="I16" s="237"/>
      <c r="J16" s="371"/>
      <c r="K16" s="237"/>
      <c r="L16" s="48"/>
      <c r="M16" s="237"/>
      <c r="N16" s="38"/>
      <c r="O16" s="237"/>
      <c r="P16" s="38"/>
      <c r="Q16" s="237"/>
      <c r="R16" s="38"/>
      <c r="S16" s="237"/>
      <c r="T16" s="38"/>
      <c r="U16" s="237"/>
    </row>
    <row r="17" spans="1:21" s="8" customFormat="1">
      <c r="A17" s="68"/>
      <c r="B17" s="62" t="s">
        <v>778</v>
      </c>
      <c r="D17" s="337">
        <v>10500</v>
      </c>
      <c r="F17" s="9" t="s">
        <v>776</v>
      </c>
      <c r="G17" s="237"/>
      <c r="H17" s="9" t="s">
        <v>776</v>
      </c>
      <c r="I17" s="237"/>
      <c r="J17" s="371"/>
      <c r="K17" s="237"/>
      <c r="L17" s="48"/>
      <c r="M17" s="237"/>
      <c r="N17" s="38"/>
      <c r="O17" s="237"/>
      <c r="P17" s="38"/>
      <c r="Q17" s="237"/>
      <c r="R17" s="38"/>
      <c r="S17" s="237"/>
      <c r="T17" s="38"/>
      <c r="U17" s="237"/>
    </row>
    <row r="18" spans="1:21" s="8" customFormat="1">
      <c r="A18" s="68"/>
      <c r="B18" s="62" t="s">
        <v>779</v>
      </c>
      <c r="D18" s="337">
        <v>1088300</v>
      </c>
      <c r="F18" s="9" t="s">
        <v>776</v>
      </c>
      <c r="G18" s="237"/>
      <c r="H18" s="9" t="s">
        <v>776</v>
      </c>
      <c r="I18" s="237"/>
      <c r="J18" s="371"/>
      <c r="K18" s="237"/>
      <c r="L18" s="48"/>
      <c r="M18" s="237"/>
      <c r="N18" s="38"/>
      <c r="O18" s="237"/>
      <c r="P18" s="38"/>
      <c r="Q18" s="237"/>
      <c r="R18" s="38"/>
      <c r="S18" s="237"/>
      <c r="T18" s="38"/>
      <c r="U18" s="237"/>
    </row>
    <row r="19" spans="1:21" s="8" customFormat="1">
      <c r="A19" s="68"/>
      <c r="B19" s="62" t="s">
        <v>780</v>
      </c>
      <c r="D19" s="337" t="s">
        <v>362</v>
      </c>
      <c r="F19" s="9" t="s">
        <v>295</v>
      </c>
      <c r="G19" s="237"/>
      <c r="H19" s="9" t="s">
        <v>295</v>
      </c>
      <c r="I19" s="237"/>
      <c r="J19" s="371"/>
      <c r="K19" s="237"/>
      <c r="L19" s="48"/>
      <c r="M19" s="237"/>
      <c r="N19" s="38"/>
      <c r="O19" s="237"/>
      <c r="P19" s="38"/>
      <c r="Q19" s="237"/>
      <c r="R19" s="38"/>
      <c r="S19" s="237"/>
      <c r="T19" s="38"/>
      <c r="U19" s="237"/>
    </row>
    <row r="20" spans="1:21" s="8" customFormat="1">
      <c r="A20" s="68"/>
      <c r="B20" s="62" t="s">
        <v>781</v>
      </c>
      <c r="D20" s="337" t="s">
        <v>362</v>
      </c>
      <c r="F20" s="9" t="s">
        <v>295</v>
      </c>
      <c r="G20" s="237"/>
      <c r="H20" s="9" t="s">
        <v>295</v>
      </c>
      <c r="I20" s="237"/>
      <c r="J20" s="371"/>
      <c r="K20" s="237"/>
      <c r="L20" s="48"/>
      <c r="M20" s="237"/>
      <c r="N20" s="38"/>
      <c r="O20" s="237"/>
      <c r="P20" s="38"/>
      <c r="Q20" s="237"/>
      <c r="R20" s="38"/>
      <c r="S20" s="237"/>
      <c r="T20" s="38"/>
      <c r="U20" s="237"/>
    </row>
    <row r="21" spans="1:21" s="8" customFormat="1" ht="60">
      <c r="A21" s="68"/>
      <c r="B21" s="65" t="s">
        <v>782</v>
      </c>
      <c r="D21" s="338" t="s">
        <v>160</v>
      </c>
      <c r="F21" s="9" t="str">
        <f>IF(D21=[2]Lists!$K$4,"&lt; Input URL to data source &gt;",IF(D21=[2]Lists!$K$5,"&lt; Reference section in EITI Report or URL &gt;",IF(D21=[2]Lists!$K$6,"&lt; Reference evidence of non-applicability &gt;","")))</f>
        <v>&lt; Reference section in EITI Report or URL &gt;</v>
      </c>
      <c r="G21" s="37"/>
      <c r="H21" s="9" t="str">
        <f>IF(F21=[2]Lists!$K$4,"&lt; Input URL to data source &gt;",IF(F21=[2]Lists!$K$5,"&lt; Reference section in EITI Report or URL &gt;",IF(F21=[2]Lists!$K$6,"&lt; Reference evidence of non-applicability &gt;","")))</f>
        <v/>
      </c>
      <c r="I21" s="37"/>
      <c r="J21" s="372"/>
      <c r="K21" s="37"/>
      <c r="L21" s="48"/>
      <c r="M21" s="37"/>
      <c r="N21" s="38"/>
      <c r="O21" s="37"/>
      <c r="P21" s="38"/>
      <c r="Q21" s="37"/>
      <c r="R21" s="38"/>
      <c r="S21" s="37"/>
      <c r="T21" s="38"/>
      <c r="U21" s="37"/>
    </row>
    <row r="22" spans="1:21" s="236" customFormat="1">
      <c r="A22" s="238"/>
      <c r="L22" s="237"/>
    </row>
    <row r="23" spans="1:21">
      <c r="L23" s="236"/>
    </row>
  </sheetData>
  <mergeCells count="1">
    <mergeCell ref="J7:J21"/>
  </mergeCells>
  <dataValidations count="11">
    <dataValidation type="list" showInputMessage="1" showErrorMessage="1" promptTitle="Reporting type" prompt="Please indicate which type of reporting, between:_x000a__x000a_Systematic disclosure_x000a_EITI reporting_x000a_Not available_x000a_Not applicable" sqref="D7 D21" xr:uid="{9B2279D3-1C2E-854C-AF16-97048D3FCF33}">
      <formula1>Reporting_options_list</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8:D9 D19:D20" xr:uid="{42696023-5399-9047-A0A0-2D68B9B8E4F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5" xr:uid="{3CC574F9-A1BC-3A41-9414-B145827E7273}">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6" xr:uid="{F0C5EC44-9C87-F048-B6D7-7257C1827DD3}">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 xr:uid="{FF11831C-5DD6-4748-B85B-1F3760339B1B}">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7" xr:uid="{AA0D7CE9-6784-FE4B-A813-A7539FE29A66}">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3" xr:uid="{D88AEEA5-5A2E-9C4E-9A4A-23D504466F0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0" xr:uid="{D563ACB5-2947-0B40-B452-88F4878D2E1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1" xr:uid="{87213D4A-C828-C94E-B990-727B4C9CF47A}">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2" xr:uid="{D835D21C-F636-304B-9E18-C16DE049A89B}">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4" xr:uid="{E2CEF7FB-3750-4A40-899E-19DCC0DA19F4}">
      <formula1>2</formula1>
    </dataValidation>
  </dataValidations>
  <hyperlinks>
    <hyperlink ref="B8" r:id="rId1" xr:uid="{D65D155B-A957-0B4E-91E0-0CCEDDA83E18}"/>
  </hyperlinks>
  <pageMargins left="0.7" right="0.7" top="0.75" bottom="0.75" header="0.3" footer="0.3"/>
  <pageSetup paperSize="8"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749B-3E9E-B647-8AEA-6784F9E739CD}">
  <sheetPr codeName="Sheet3"/>
  <dimension ref="A1:U25"/>
  <sheetViews>
    <sheetView zoomScale="85" zoomScaleNormal="85" zoomScalePageLayoutView="80" workbookViewId="0">
      <selection activeCell="H14" sqref="H14"/>
    </sheetView>
  </sheetViews>
  <sheetFormatPr defaultColWidth="10.5" defaultRowHeight="15.95"/>
  <cols>
    <col min="1" max="1" width="14" style="239" customWidth="1"/>
    <col min="2" max="2" width="48" style="234" customWidth="1"/>
    <col min="3" max="3" width="3" style="234" customWidth="1"/>
    <col min="4" max="4" width="28.375" style="234" customWidth="1"/>
    <col min="5" max="5" width="3" style="234" customWidth="1"/>
    <col min="6" max="6" width="35.875" style="234" customWidth="1"/>
    <col min="7" max="7" width="3" style="234" customWidth="1"/>
    <col min="8" max="8" width="35.875" style="234" customWidth="1"/>
    <col min="9" max="9" width="3" style="234" customWidth="1"/>
    <col min="10" max="10" width="39"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46" t="s">
        <v>110</v>
      </c>
    </row>
    <row r="3" spans="1:21" s="39" customFormat="1" ht="75">
      <c r="A3" s="269" t="s">
        <v>111</v>
      </c>
      <c r="B3" s="56" t="s">
        <v>112</v>
      </c>
      <c r="D3" s="9" t="s">
        <v>113</v>
      </c>
      <c r="F3" s="57"/>
      <c r="H3" s="57"/>
      <c r="J3" s="48"/>
      <c r="L3" s="48"/>
      <c r="N3" s="38"/>
      <c r="P3" s="38"/>
      <c r="R3" s="38"/>
      <c r="T3" s="38"/>
    </row>
    <row r="4" spans="1:21" s="39" customFormat="1" ht="14.1">
      <c r="A4" s="269"/>
      <c r="B4" s="56"/>
      <c r="D4" s="80"/>
      <c r="F4" s="80"/>
      <c r="H4" s="80"/>
      <c r="J4" s="8"/>
      <c r="N4" s="8"/>
      <c r="P4" s="8"/>
      <c r="R4" s="8"/>
      <c r="T4" s="8"/>
    </row>
    <row r="5" spans="1:21" s="52" customFormat="1" ht="75.95">
      <c r="A5" s="66"/>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67"/>
      <c r="B6" s="46"/>
      <c r="D6" s="46"/>
      <c r="F6" s="46"/>
      <c r="H6" s="46"/>
      <c r="J6" s="47"/>
      <c r="N6" s="47"/>
      <c r="P6" s="47"/>
      <c r="R6" s="47"/>
      <c r="T6" s="47"/>
    </row>
    <row r="7" spans="1:21" s="8" customFormat="1" ht="14.1">
      <c r="A7" s="368" t="s">
        <v>124</v>
      </c>
      <c r="B7" s="62" t="s">
        <v>125</v>
      </c>
      <c r="D7" s="26"/>
      <c r="F7" s="26"/>
      <c r="H7" s="26"/>
      <c r="K7" s="17"/>
      <c r="L7" s="17"/>
      <c r="M7" s="17"/>
      <c r="N7" s="17"/>
      <c r="O7" s="17"/>
      <c r="P7" s="17"/>
      <c r="Q7" s="17"/>
      <c r="R7" s="17"/>
      <c r="S7" s="17"/>
      <c r="T7" s="17"/>
      <c r="U7" s="17"/>
    </row>
    <row r="8" spans="1:21" s="8" customFormat="1" ht="105">
      <c r="A8" s="369"/>
      <c r="B8" s="63" t="s">
        <v>126</v>
      </c>
      <c r="D8" s="9" t="s">
        <v>127</v>
      </c>
      <c r="F8" s="88" t="s">
        <v>128</v>
      </c>
      <c r="G8" s="89"/>
      <c r="H8" s="88" t="s">
        <v>129</v>
      </c>
      <c r="J8" s="370"/>
      <c r="K8" s="37"/>
      <c r="L8" s="48"/>
      <c r="M8" s="37"/>
      <c r="N8" s="38"/>
      <c r="O8" s="37"/>
      <c r="P8" s="38"/>
      <c r="Q8" s="37"/>
      <c r="R8" s="38"/>
      <c r="S8" s="37"/>
      <c r="T8" s="38"/>
      <c r="U8" s="37"/>
    </row>
    <row r="9" spans="1:21" s="8" customFormat="1" ht="105">
      <c r="A9" s="369"/>
      <c r="B9" s="63" t="s">
        <v>130</v>
      </c>
      <c r="D9" s="9" t="s">
        <v>127</v>
      </c>
      <c r="F9" s="88" t="s">
        <v>131</v>
      </c>
      <c r="H9" s="88" t="s">
        <v>132</v>
      </c>
      <c r="J9" s="371"/>
      <c r="K9" s="39"/>
      <c r="L9" s="48"/>
      <c r="M9" s="39"/>
      <c r="N9" s="38"/>
      <c r="O9" s="39"/>
      <c r="P9" s="38"/>
      <c r="Q9" s="39"/>
      <c r="R9" s="38"/>
      <c r="S9" s="39"/>
      <c r="T9" s="38"/>
      <c r="U9" s="39"/>
    </row>
    <row r="10" spans="1:21" s="8" customFormat="1" ht="60">
      <c r="A10" s="369"/>
      <c r="B10" s="63" t="s">
        <v>133</v>
      </c>
      <c r="D10" s="9" t="s">
        <v>127</v>
      </c>
      <c r="F10" s="88" t="s">
        <v>134</v>
      </c>
      <c r="H10" s="88" t="s">
        <v>129</v>
      </c>
      <c r="J10" s="371"/>
      <c r="K10" s="37"/>
      <c r="L10" s="48"/>
      <c r="M10" s="37"/>
      <c r="N10" s="38"/>
      <c r="O10" s="37"/>
      <c r="P10" s="38"/>
      <c r="Q10" s="37"/>
      <c r="R10" s="38"/>
      <c r="S10" s="37"/>
      <c r="T10" s="38"/>
      <c r="U10" s="37"/>
    </row>
    <row r="11" spans="1:21" s="8" customFormat="1" ht="60">
      <c r="A11" s="369"/>
      <c r="B11" s="63" t="s">
        <v>135</v>
      </c>
      <c r="D11" s="9" t="s">
        <v>127</v>
      </c>
      <c r="F11" s="88" t="s">
        <v>136</v>
      </c>
      <c r="H11" s="88" t="s">
        <v>137</v>
      </c>
      <c r="J11" s="371"/>
      <c r="K11" s="17"/>
      <c r="L11" s="48"/>
      <c r="M11" s="17"/>
      <c r="N11" s="38"/>
      <c r="O11" s="17"/>
      <c r="P11" s="38"/>
      <c r="Q11" s="17"/>
      <c r="R11" s="38"/>
      <c r="S11" s="17"/>
      <c r="T11" s="38"/>
      <c r="U11" s="17"/>
    </row>
    <row r="12" spans="1:21" s="237" customFormat="1" ht="60">
      <c r="A12" s="369"/>
      <c r="B12" s="63" t="s">
        <v>138</v>
      </c>
      <c r="D12" s="9" t="s">
        <v>127</v>
      </c>
      <c r="E12" s="8"/>
      <c r="F12" s="88" t="s">
        <v>139</v>
      </c>
      <c r="H12" s="88"/>
      <c r="I12" s="8"/>
      <c r="J12" s="371"/>
      <c r="K12" s="17"/>
      <c r="L12" s="48"/>
      <c r="M12" s="17"/>
      <c r="N12" s="38"/>
      <c r="O12" s="17"/>
      <c r="P12" s="38"/>
      <c r="Q12" s="17"/>
      <c r="R12" s="38"/>
      <c r="S12" s="17"/>
      <c r="T12" s="38"/>
      <c r="U12" s="17"/>
    </row>
    <row r="13" spans="1:21" s="237" customFormat="1" ht="75">
      <c r="A13" s="369"/>
      <c r="B13" s="63" t="s">
        <v>140</v>
      </c>
      <c r="D13" s="9" t="s">
        <v>127</v>
      </c>
      <c r="E13" s="8"/>
      <c r="F13" s="88" t="s">
        <v>141</v>
      </c>
      <c r="H13" s="88" t="s">
        <v>142</v>
      </c>
      <c r="I13" s="8"/>
      <c r="J13" s="372"/>
      <c r="K13" s="17"/>
      <c r="L13" s="48"/>
      <c r="M13" s="17"/>
      <c r="N13" s="38"/>
      <c r="O13" s="17"/>
      <c r="P13" s="38"/>
      <c r="Q13" s="17"/>
      <c r="R13" s="38"/>
      <c r="S13" s="17"/>
      <c r="T13" s="38"/>
      <c r="U13" s="17"/>
    </row>
    <row r="14" spans="1:21" s="237" customFormat="1" ht="15.95" customHeight="1">
      <c r="A14" s="242"/>
      <c r="B14" s="63"/>
      <c r="N14" s="8"/>
      <c r="P14" s="8"/>
      <c r="R14" s="8"/>
      <c r="T14" s="8"/>
    </row>
    <row r="15" spans="1:21" s="237" customFormat="1">
      <c r="A15" s="368" t="s">
        <v>143</v>
      </c>
      <c r="B15" s="62" t="s">
        <v>125</v>
      </c>
      <c r="C15" s="8"/>
      <c r="D15" s="26"/>
      <c r="E15" s="8"/>
      <c r="F15" s="26"/>
      <c r="G15" s="8"/>
      <c r="H15" s="26"/>
      <c r="I15" s="8"/>
      <c r="J15" s="8"/>
      <c r="N15" s="8"/>
      <c r="P15" s="8"/>
      <c r="R15" s="8"/>
      <c r="T15" s="8"/>
    </row>
    <row r="16" spans="1:21" s="237" customFormat="1" ht="30">
      <c r="A16" s="369"/>
      <c r="B16" s="63" t="s">
        <v>126</v>
      </c>
      <c r="C16" s="8"/>
      <c r="D16" s="9" t="s">
        <v>144</v>
      </c>
      <c r="E16" s="8"/>
      <c r="F16" s="88" t="s">
        <v>75</v>
      </c>
      <c r="G16" s="8"/>
      <c r="H16" s="88" t="s">
        <v>145</v>
      </c>
      <c r="I16" s="8"/>
      <c r="J16" s="370"/>
      <c r="L16" s="48"/>
      <c r="N16" s="38"/>
      <c r="P16" s="38"/>
      <c r="R16" s="38"/>
      <c r="T16" s="38"/>
    </row>
    <row r="17" spans="1:20" s="237" customFormat="1" ht="30">
      <c r="A17" s="369"/>
      <c r="B17" s="63" t="s">
        <v>130</v>
      </c>
      <c r="C17" s="8"/>
      <c r="D17" s="9" t="s">
        <v>144</v>
      </c>
      <c r="E17" s="8"/>
      <c r="F17" s="88" t="s">
        <v>75</v>
      </c>
      <c r="G17" s="8"/>
      <c r="H17" s="88" t="s">
        <v>145</v>
      </c>
      <c r="I17" s="8"/>
      <c r="J17" s="371"/>
      <c r="L17" s="48"/>
      <c r="N17" s="38"/>
      <c r="P17" s="38"/>
      <c r="R17" s="38"/>
      <c r="T17" s="38"/>
    </row>
    <row r="18" spans="1:20" s="237" customFormat="1" ht="30">
      <c r="A18" s="369"/>
      <c r="B18" s="63" t="s">
        <v>133</v>
      </c>
      <c r="C18" s="8"/>
      <c r="D18" s="9" t="s">
        <v>144</v>
      </c>
      <c r="E18" s="8"/>
      <c r="F18" s="88" t="s">
        <v>75</v>
      </c>
      <c r="G18" s="8"/>
      <c r="H18" s="88" t="s">
        <v>145</v>
      </c>
      <c r="I18" s="8"/>
      <c r="J18" s="371"/>
      <c r="L18" s="48"/>
      <c r="N18" s="38"/>
      <c r="P18" s="38"/>
      <c r="R18" s="38"/>
      <c r="T18" s="38"/>
    </row>
    <row r="19" spans="1:20" s="237" customFormat="1" ht="30">
      <c r="A19" s="369"/>
      <c r="B19" s="63" t="s">
        <v>135</v>
      </c>
      <c r="C19" s="8"/>
      <c r="D19" s="9" t="s">
        <v>144</v>
      </c>
      <c r="E19" s="8"/>
      <c r="F19" s="88" t="s">
        <v>75</v>
      </c>
      <c r="G19" s="8"/>
      <c r="H19" s="88" t="s">
        <v>145</v>
      </c>
      <c r="I19" s="8"/>
      <c r="J19" s="371"/>
      <c r="L19" s="48"/>
      <c r="N19" s="38"/>
      <c r="P19" s="38"/>
      <c r="R19" s="38"/>
      <c r="T19" s="38"/>
    </row>
    <row r="20" spans="1:20" s="237" customFormat="1" ht="30">
      <c r="A20" s="369"/>
      <c r="B20" s="63" t="s">
        <v>138</v>
      </c>
      <c r="D20" s="9" t="s">
        <v>144</v>
      </c>
      <c r="E20" s="8"/>
      <c r="F20" s="88" t="s">
        <v>75</v>
      </c>
      <c r="H20" s="88" t="s">
        <v>145</v>
      </c>
      <c r="I20" s="8"/>
      <c r="J20" s="371"/>
      <c r="L20" s="48"/>
      <c r="N20" s="38"/>
      <c r="P20" s="38"/>
      <c r="R20" s="38"/>
      <c r="T20" s="38"/>
    </row>
    <row r="21" spans="1:20" s="237" customFormat="1" ht="30">
      <c r="A21" s="369"/>
      <c r="B21" s="63" t="s">
        <v>140</v>
      </c>
      <c r="D21" s="9" t="s">
        <v>144</v>
      </c>
      <c r="E21" s="8"/>
      <c r="F21" s="88" t="s">
        <v>75</v>
      </c>
      <c r="H21" s="88" t="s">
        <v>145</v>
      </c>
      <c r="I21" s="8"/>
      <c r="J21" s="372"/>
      <c r="L21" s="48"/>
      <c r="N21" s="38"/>
      <c r="P21" s="38"/>
      <c r="R21" s="38"/>
      <c r="T21" s="38"/>
    </row>
    <row r="22" spans="1:20" s="237" customFormat="1">
      <c r="A22" s="242"/>
    </row>
    <row r="23" spans="1:20" s="236" customFormat="1">
      <c r="A23" s="238"/>
    </row>
    <row r="25" spans="1:20">
      <c r="H25" s="234" t="s">
        <v>146</v>
      </c>
    </row>
  </sheetData>
  <mergeCells count="4">
    <mergeCell ref="A7:A13"/>
    <mergeCell ref="A15:A21"/>
    <mergeCell ref="J8:J13"/>
    <mergeCell ref="J16:J21"/>
  </mergeCells>
  <hyperlinks>
    <hyperlink ref="F12" r:id="rId1" display="https://minfin.am/hy#" xr:uid="{1B45647C-8DEF-E544-8908-6F8331CCDBA2}"/>
  </hyperlinks>
  <pageMargins left="0.70866141732283505" right="0.70866141732283505" top="0.74803149606299202" bottom="0.74803149606299202" header="0.31496062992126" footer="0.31496062992126"/>
  <pageSetup paperSize="8"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490-486C-914B-9030-0926582A846F}">
  <sheetPr codeName="Sheet30"/>
  <dimension ref="A1:U13"/>
  <sheetViews>
    <sheetView zoomScale="63" zoomScaleNormal="70" workbookViewId="0">
      <selection activeCell="J24" sqref="J24"/>
    </sheetView>
  </sheetViews>
  <sheetFormatPr defaultColWidth="10.5" defaultRowHeight="15.95"/>
  <cols>
    <col min="1" max="1" width="14.375" style="234" customWidth="1"/>
    <col min="2" max="2" width="42.375" style="234" customWidth="1"/>
    <col min="3" max="3" width="3" style="234" customWidth="1"/>
    <col min="4" max="4" width="24" style="234" customWidth="1"/>
    <col min="5" max="5" width="3" style="234" customWidth="1"/>
    <col min="6" max="6" width="22.375" style="234" customWidth="1"/>
    <col min="7" max="7" width="3" style="234" customWidth="1"/>
    <col min="8" max="8" width="22.37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783</v>
      </c>
    </row>
    <row r="3" spans="1:21" s="39" customFormat="1" ht="105">
      <c r="A3" s="269" t="s">
        <v>784</v>
      </c>
      <c r="B3" s="56" t="s">
        <v>785</v>
      </c>
      <c r="D3" s="9" t="s">
        <v>174</v>
      </c>
      <c r="F3" s="57"/>
      <c r="H3" s="57"/>
      <c r="J3" s="48"/>
      <c r="L3" s="48"/>
      <c r="N3" s="38"/>
      <c r="P3" s="38"/>
      <c r="R3" s="38"/>
      <c r="T3" s="38"/>
    </row>
    <row r="4" spans="1:21" s="37" customFormat="1" ht="18">
      <c r="A4" s="55"/>
      <c r="B4" s="46"/>
      <c r="D4" s="46"/>
      <c r="F4" s="46"/>
      <c r="H4" s="46"/>
      <c r="J4" s="47"/>
      <c r="L4" s="39"/>
      <c r="N4" s="47"/>
    </row>
    <row r="5" spans="1:21" s="52" customFormat="1" ht="75.95">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39" customFormat="1" ht="45">
      <c r="A7" s="269" t="s">
        <v>151</v>
      </c>
      <c r="B7" s="56" t="s">
        <v>786</v>
      </c>
      <c r="D7" s="9" t="s">
        <v>58</v>
      </c>
      <c r="F7" s="57"/>
      <c r="H7" s="57"/>
      <c r="J7" s="48"/>
      <c r="L7" s="48"/>
      <c r="N7" s="38"/>
      <c r="O7" s="37"/>
      <c r="P7" s="38"/>
      <c r="Q7" s="37"/>
      <c r="R7" s="38"/>
      <c r="S7" s="37"/>
      <c r="T7" s="38"/>
    </row>
    <row r="8" spans="1:21" s="37" customFormat="1" ht="18">
      <c r="A8" s="55"/>
      <c r="B8" s="46"/>
      <c r="D8" s="46"/>
      <c r="F8" s="46"/>
      <c r="H8" s="46"/>
      <c r="J8" s="47"/>
      <c r="N8" s="47"/>
      <c r="P8" s="47"/>
      <c r="R8" s="47"/>
      <c r="T8" s="47"/>
    </row>
    <row r="9" spans="1:21" s="8" customFormat="1" ht="18">
      <c r="A9" s="13"/>
      <c r="B9" s="62" t="s">
        <v>125</v>
      </c>
      <c r="D9" s="26"/>
      <c r="F9" s="26"/>
      <c r="G9" s="37"/>
      <c r="H9" s="26"/>
      <c r="I9" s="37"/>
      <c r="K9" s="37"/>
      <c r="L9" s="39"/>
      <c r="M9" s="37"/>
      <c r="O9" s="37"/>
      <c r="Q9" s="37"/>
      <c r="S9" s="37"/>
      <c r="U9" s="37"/>
    </row>
    <row r="10" spans="1:21" s="8" customFormat="1" ht="90">
      <c r="A10" s="13"/>
      <c r="B10" s="24" t="s">
        <v>787</v>
      </c>
      <c r="D10" s="338" t="s">
        <v>276</v>
      </c>
      <c r="F10" s="9" t="s">
        <v>788</v>
      </c>
      <c r="G10" s="39"/>
      <c r="H10" s="9" t="str">
        <f>IF(F10=[2]Lists!$K$4,"&lt; Input URL to data source &gt;",IF(F10=[2]Lists!$K$5,"&lt; Reference section in EITI Report or URL &gt;",IF(F10=[2]Lists!$K$6,"&lt; Reference evidence of non-applicability &gt;","")))</f>
        <v/>
      </c>
      <c r="I10" s="39"/>
      <c r="J10" s="370"/>
      <c r="K10" s="39"/>
      <c r="L10" s="48"/>
      <c r="M10" s="39"/>
      <c r="N10" s="38"/>
      <c r="O10" s="39"/>
      <c r="P10" s="38"/>
      <c r="Q10" s="39"/>
      <c r="R10" s="38"/>
      <c r="S10" s="39"/>
      <c r="T10" s="38"/>
      <c r="U10" s="39"/>
    </row>
    <row r="11" spans="1:21" s="8" customFormat="1" ht="60">
      <c r="A11" s="13"/>
      <c r="B11" s="24" t="s">
        <v>789</v>
      </c>
      <c r="D11" s="338" t="s">
        <v>160</v>
      </c>
      <c r="F11" s="9"/>
      <c r="G11" s="37"/>
      <c r="H11" s="338" t="s">
        <v>790</v>
      </c>
      <c r="I11" s="37"/>
      <c r="J11" s="371"/>
      <c r="K11" s="37"/>
      <c r="L11" s="48"/>
      <c r="M11" s="37"/>
      <c r="N11" s="38"/>
      <c r="O11" s="37"/>
      <c r="P11" s="38"/>
      <c r="Q11" s="37"/>
      <c r="R11" s="38"/>
      <c r="S11" s="37"/>
      <c r="T11" s="38"/>
      <c r="U11" s="37"/>
    </row>
    <row r="12" spans="1:21" s="8" customFormat="1" ht="30">
      <c r="A12" s="13"/>
      <c r="B12" s="24" t="s">
        <v>791</v>
      </c>
      <c r="D12" s="338" t="s">
        <v>160</v>
      </c>
      <c r="F12" s="9"/>
      <c r="G12" s="39"/>
      <c r="H12" s="338" t="s">
        <v>792</v>
      </c>
      <c r="I12" s="39"/>
      <c r="J12" s="372"/>
      <c r="K12" s="39"/>
      <c r="L12" s="48"/>
      <c r="M12" s="39"/>
      <c r="N12" s="38"/>
      <c r="O12" s="39"/>
      <c r="P12" s="38"/>
      <c r="Q12" s="39"/>
      <c r="R12" s="38"/>
      <c r="S12" s="39"/>
      <c r="T12" s="38"/>
      <c r="U12" s="39"/>
    </row>
    <row r="13" spans="1:21" s="236" customFormat="1">
      <c r="A13" s="235"/>
    </row>
  </sheetData>
  <mergeCells count="1">
    <mergeCell ref="J10:J12"/>
  </mergeCells>
  <dataValidations count="1">
    <dataValidation type="list" showInputMessage="1" showErrorMessage="1" promptTitle="Reporting type" prompt="Please indicate which type of reporting, between:_x000a__x000a_Systematic disclosure_x000a_EITI reporting_x000a_Not available_x000a_Not applicable" sqref="D10:D12" xr:uid="{D97860F8-6104-ED4B-84FF-5B5EBF43A444}">
      <formula1>Reporting_options_list</formula1>
    </dataValidation>
  </dataValidations>
  <pageMargins left="0.7" right="0.7" top="0.75" bottom="0.75" header="0.3" footer="0.3"/>
  <pageSetup paperSize="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701-92D3-BE4C-841F-0776CCF83960}">
  <sheetPr codeName="Sheet4"/>
  <dimension ref="A1:U57"/>
  <sheetViews>
    <sheetView zoomScale="81" zoomScaleNormal="55" workbookViewId="0">
      <selection activeCell="B14" sqref="B14"/>
    </sheetView>
  </sheetViews>
  <sheetFormatPr defaultColWidth="10.5" defaultRowHeight="15.95"/>
  <cols>
    <col min="1" max="1" width="13" style="239" customWidth="1"/>
    <col min="2" max="2" width="69" style="244" customWidth="1"/>
    <col min="3" max="3" width="3.5" style="234" customWidth="1"/>
    <col min="4" max="4" width="29" style="234" customWidth="1"/>
    <col min="5" max="5" width="3.5" style="234" customWidth="1"/>
    <col min="6" max="6" width="20.5" style="234" customWidth="1"/>
    <col min="7" max="7" width="3.5" style="234" customWidth="1"/>
    <col min="8" max="8" width="20.5" style="234" customWidth="1"/>
    <col min="9" max="9" width="3.5" style="234" customWidth="1"/>
    <col min="10" max="10" width="44" style="234" customWidth="1"/>
    <col min="11" max="11" width="3" style="234" customWidth="1"/>
    <col min="12" max="12" width="36.125" style="234" customWidth="1"/>
    <col min="13" max="13" width="4.125"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46" t="s">
        <v>147</v>
      </c>
    </row>
    <row r="3" spans="1:21" s="39" customFormat="1" ht="75">
      <c r="A3" s="269" t="s">
        <v>148</v>
      </c>
      <c r="B3" s="294" t="s">
        <v>149</v>
      </c>
      <c r="D3" s="9" t="s">
        <v>150</v>
      </c>
      <c r="F3" s="57"/>
      <c r="H3" s="57"/>
      <c r="J3" s="48"/>
      <c r="L3" s="48"/>
      <c r="N3" s="38"/>
      <c r="P3" s="38"/>
      <c r="R3" s="38"/>
      <c r="T3" s="38"/>
    </row>
    <row r="4" spans="1:21" s="37" customFormat="1" ht="18">
      <c r="A4" s="67"/>
      <c r="B4" s="46"/>
      <c r="D4" s="46"/>
      <c r="F4" s="46"/>
      <c r="H4" s="46"/>
      <c r="J4" s="47"/>
      <c r="L4" s="39"/>
      <c r="M4" s="39"/>
      <c r="N4" s="47"/>
      <c r="P4" s="47"/>
      <c r="R4" s="47"/>
      <c r="T4" s="47"/>
    </row>
    <row r="5" spans="1:21" s="44" customFormat="1" ht="75.95">
      <c r="A5" s="81"/>
      <c r="B5" s="82" t="s">
        <v>114</v>
      </c>
      <c r="D5" s="82" t="s">
        <v>115</v>
      </c>
      <c r="F5" s="82" t="s">
        <v>116</v>
      </c>
      <c r="H5" s="82" t="s">
        <v>117</v>
      </c>
      <c r="I5" s="52"/>
      <c r="J5" s="45" t="s">
        <v>118</v>
      </c>
      <c r="L5" s="45" t="s">
        <v>119</v>
      </c>
      <c r="N5" s="45" t="s">
        <v>120</v>
      </c>
      <c r="P5" s="45" t="s">
        <v>121</v>
      </c>
      <c r="R5" s="45" t="s">
        <v>122</v>
      </c>
      <c r="T5" s="45" t="s">
        <v>123</v>
      </c>
    </row>
    <row r="6" spans="1:21" s="37" customFormat="1" ht="18">
      <c r="A6" s="67"/>
      <c r="B6" s="46"/>
      <c r="D6" s="46"/>
      <c r="F6" s="46"/>
      <c r="H6" s="46"/>
      <c r="J6" s="47"/>
      <c r="N6" s="47"/>
      <c r="P6" s="47"/>
      <c r="R6" s="47"/>
      <c r="T6" s="47"/>
    </row>
    <row r="7" spans="1:21" s="39" customFormat="1" ht="45">
      <c r="A7" s="269" t="s">
        <v>151</v>
      </c>
      <c r="B7" s="56" t="s">
        <v>152</v>
      </c>
      <c r="D7" s="9" t="s">
        <v>96</v>
      </c>
      <c r="F7" s="57"/>
      <c r="H7" s="57"/>
      <c r="J7" s="48"/>
      <c r="L7" s="48"/>
      <c r="M7" s="17"/>
      <c r="N7" s="38"/>
      <c r="P7" s="38"/>
    </row>
    <row r="8" spans="1:21" s="37" customFormat="1" ht="18">
      <c r="A8" s="67"/>
      <c r="B8" s="46"/>
      <c r="D8" s="46"/>
      <c r="F8" s="46"/>
      <c r="H8" s="46"/>
      <c r="J8" s="47"/>
      <c r="N8" s="47"/>
      <c r="P8" s="47"/>
    </row>
    <row r="9" spans="1:21" s="17" customFormat="1" ht="18">
      <c r="A9" s="373" t="s">
        <v>124</v>
      </c>
      <c r="B9" s="83" t="s">
        <v>125</v>
      </c>
      <c r="D9" s="46"/>
      <c r="F9" s="26"/>
      <c r="H9" s="26"/>
      <c r="L9" s="39"/>
      <c r="M9" s="39"/>
      <c r="N9" s="38"/>
      <c r="O9" s="37"/>
      <c r="P9" s="38"/>
      <c r="Q9" s="37"/>
      <c r="R9" s="38"/>
      <c r="S9" s="37"/>
      <c r="T9" s="38"/>
    </row>
    <row r="10" spans="1:21" s="17" customFormat="1" ht="18">
      <c r="A10" s="373"/>
      <c r="B10" s="83" t="s">
        <v>153</v>
      </c>
      <c r="D10" s="9">
        <v>0</v>
      </c>
      <c r="F10" s="9"/>
      <c r="H10" s="9"/>
      <c r="J10" s="375" t="s">
        <v>154</v>
      </c>
      <c r="K10" s="37"/>
      <c r="L10" s="48"/>
      <c r="M10" s="37"/>
      <c r="N10" s="38"/>
      <c r="O10" s="37"/>
      <c r="P10" s="38"/>
      <c r="Q10" s="37"/>
      <c r="R10" s="38"/>
      <c r="S10" s="37"/>
      <c r="T10" s="38"/>
      <c r="U10" s="37"/>
    </row>
    <row r="11" spans="1:21" s="17" customFormat="1" ht="51">
      <c r="A11" s="374"/>
      <c r="B11" s="83" t="s">
        <v>155</v>
      </c>
      <c r="D11" s="9" t="s">
        <v>127</v>
      </c>
      <c r="F11" s="312" t="s">
        <v>156</v>
      </c>
      <c r="H11" s="88"/>
      <c r="J11" s="376"/>
      <c r="K11" s="39"/>
      <c r="L11" s="48"/>
      <c r="N11" s="38"/>
      <c r="O11" s="39"/>
      <c r="P11" s="38"/>
      <c r="Q11" s="39"/>
      <c r="R11" s="38"/>
      <c r="S11" s="39"/>
      <c r="T11" s="38"/>
      <c r="U11" s="39"/>
    </row>
    <row r="12" spans="1:21" s="17" customFormat="1" ht="51">
      <c r="A12" s="374"/>
      <c r="B12" s="83" t="s">
        <v>157</v>
      </c>
      <c r="D12" s="9" t="s">
        <v>127</v>
      </c>
      <c r="F12" s="312" t="s">
        <v>158</v>
      </c>
      <c r="H12" s="88"/>
      <c r="J12" s="376"/>
      <c r="K12" s="37"/>
      <c r="L12" s="48"/>
      <c r="N12" s="38"/>
      <c r="O12" s="37"/>
      <c r="P12" s="38"/>
      <c r="Q12" s="37"/>
      <c r="R12" s="38"/>
      <c r="S12" s="37"/>
      <c r="T12" s="38"/>
      <c r="U12" s="37"/>
    </row>
    <row r="13" spans="1:21" s="17" customFormat="1" ht="30">
      <c r="A13" s="374"/>
      <c r="B13" s="85" t="s">
        <v>159</v>
      </c>
      <c r="D13" s="9" t="s">
        <v>160</v>
      </c>
      <c r="F13" s="88"/>
      <c r="H13" s="88"/>
      <c r="J13" s="376"/>
      <c r="L13" s="48"/>
      <c r="N13" s="38"/>
      <c r="P13" s="38"/>
      <c r="R13" s="38"/>
      <c r="T13" s="38"/>
    </row>
    <row r="14" spans="1:21" s="17" customFormat="1" ht="68.099999999999994">
      <c r="A14" s="374"/>
      <c r="B14" s="86" t="s">
        <v>161</v>
      </c>
      <c r="D14" s="9">
        <v>0</v>
      </c>
      <c r="F14" s="312" t="s">
        <v>162</v>
      </c>
      <c r="H14" s="88"/>
      <c r="J14" s="376"/>
      <c r="L14" s="48"/>
      <c r="M14" s="237"/>
      <c r="N14" s="38"/>
      <c r="P14" s="38"/>
      <c r="R14" s="38"/>
      <c r="T14" s="38"/>
    </row>
    <row r="15" spans="1:21" s="17" customFormat="1" ht="68.099999999999994">
      <c r="A15" s="374"/>
      <c r="B15" s="85" t="s">
        <v>163</v>
      </c>
      <c r="D15" s="9">
        <v>0</v>
      </c>
      <c r="F15" s="312" t="s">
        <v>162</v>
      </c>
      <c r="H15" s="88"/>
      <c r="J15" s="376"/>
      <c r="L15" s="48"/>
      <c r="M15" s="237"/>
      <c r="N15" s="38"/>
      <c r="P15" s="38"/>
      <c r="R15" s="38"/>
      <c r="T15" s="38"/>
    </row>
    <row r="16" spans="1:21" s="17" customFormat="1" ht="51">
      <c r="A16" s="374"/>
      <c r="B16" s="83" t="s">
        <v>164</v>
      </c>
      <c r="D16" s="9" t="s">
        <v>127</v>
      </c>
      <c r="F16" s="312" t="s">
        <v>165</v>
      </c>
      <c r="H16" s="88"/>
      <c r="J16" s="376"/>
      <c r="K16" s="237"/>
      <c r="L16" s="48"/>
      <c r="M16" s="237"/>
      <c r="N16" s="38"/>
      <c r="O16" s="237"/>
      <c r="P16" s="38"/>
      <c r="Q16" s="237"/>
      <c r="R16" s="38"/>
      <c r="S16" s="237"/>
      <c r="T16" s="38"/>
      <c r="U16" s="237"/>
    </row>
    <row r="17" spans="1:21" s="17" customFormat="1" ht="51">
      <c r="A17" s="374"/>
      <c r="B17" s="83" t="s">
        <v>157</v>
      </c>
      <c r="D17" s="9" t="s">
        <v>127</v>
      </c>
      <c r="F17" s="312" t="s">
        <v>158</v>
      </c>
      <c r="H17" s="88"/>
      <c r="J17" s="376"/>
      <c r="K17" s="237"/>
      <c r="L17" s="48"/>
      <c r="M17" s="237"/>
      <c r="N17" s="38"/>
      <c r="O17" s="237"/>
      <c r="P17" s="38"/>
      <c r="Q17" s="237"/>
      <c r="R17" s="38"/>
      <c r="S17" s="237"/>
      <c r="T17" s="38"/>
      <c r="U17" s="237"/>
    </row>
    <row r="18" spans="1:21" s="17" customFormat="1" ht="30">
      <c r="A18" s="374"/>
      <c r="B18" s="85" t="s">
        <v>166</v>
      </c>
      <c r="D18" s="9" t="s">
        <v>160</v>
      </c>
      <c r="F18" s="88"/>
      <c r="H18" s="88"/>
      <c r="J18" s="376"/>
      <c r="K18" s="237"/>
      <c r="L18" s="48"/>
      <c r="M18" s="237"/>
      <c r="N18" s="38"/>
      <c r="O18" s="237"/>
      <c r="P18" s="38"/>
      <c r="Q18" s="237"/>
      <c r="R18" s="38"/>
      <c r="S18" s="237"/>
      <c r="T18" s="38"/>
      <c r="U18" s="237"/>
    </row>
    <row r="19" spans="1:21" s="17" customFormat="1" ht="51">
      <c r="A19" s="374"/>
      <c r="B19" s="83" t="s">
        <v>167</v>
      </c>
      <c r="D19" s="9" t="s">
        <v>127</v>
      </c>
      <c r="F19" s="312" t="s">
        <v>165</v>
      </c>
      <c r="H19" s="88"/>
      <c r="J19" s="377"/>
      <c r="K19" s="237"/>
      <c r="L19" s="48"/>
      <c r="M19" s="237"/>
      <c r="N19" s="38"/>
      <c r="O19" s="237"/>
      <c r="P19" s="38"/>
      <c r="Q19" s="237"/>
      <c r="R19" s="38"/>
      <c r="S19" s="237"/>
      <c r="T19" s="38"/>
      <c r="U19" s="237"/>
    </row>
    <row r="20" spans="1:21" s="247" customFormat="1" ht="156" customHeight="1">
      <c r="A20" s="248"/>
      <c r="B20" s="247" t="s">
        <v>168</v>
      </c>
      <c r="K20" s="237"/>
      <c r="L20" s="237"/>
      <c r="M20" s="237"/>
      <c r="N20" s="8"/>
      <c r="O20" s="237"/>
      <c r="P20" s="8"/>
      <c r="Q20" s="237"/>
      <c r="R20" s="8"/>
      <c r="S20" s="237"/>
      <c r="T20" s="8"/>
      <c r="U20" s="237"/>
    </row>
    <row r="21" spans="1:21" s="247" customFormat="1">
      <c r="A21" s="373" t="s">
        <v>143</v>
      </c>
      <c r="B21" s="83" t="s">
        <v>125</v>
      </c>
      <c r="C21" s="17"/>
      <c r="D21" s="26"/>
      <c r="E21" s="17"/>
      <c r="F21" s="26"/>
      <c r="G21" s="17"/>
      <c r="H21" s="26"/>
      <c r="I21" s="17"/>
      <c r="J21" s="36"/>
      <c r="K21" s="237"/>
      <c r="L21" s="48"/>
      <c r="M21" s="237"/>
      <c r="N21" s="38"/>
      <c r="O21" s="237"/>
      <c r="P21" s="38"/>
      <c r="Q21" s="237"/>
      <c r="R21" s="38"/>
      <c r="S21" s="237"/>
      <c r="T21" s="38"/>
      <c r="U21" s="237"/>
    </row>
    <row r="22" spans="1:21" s="247" customFormat="1">
      <c r="A22" s="373"/>
      <c r="B22" s="84" t="s">
        <v>153</v>
      </c>
      <c r="C22" s="17"/>
      <c r="D22" s="9" t="s">
        <v>169</v>
      </c>
      <c r="E22" s="17"/>
      <c r="F22" s="9"/>
      <c r="G22" s="17"/>
      <c r="H22" s="9"/>
      <c r="I22" s="17"/>
      <c r="J22" s="36"/>
      <c r="K22" s="237"/>
      <c r="L22" s="48"/>
      <c r="M22" s="237"/>
      <c r="N22" s="38"/>
      <c r="O22" s="237"/>
      <c r="P22" s="38"/>
      <c r="Q22" s="237"/>
      <c r="R22" s="38"/>
      <c r="S22" s="237"/>
      <c r="T22" s="38"/>
      <c r="U22" s="237"/>
    </row>
    <row r="23" spans="1:21" s="247" customFormat="1" ht="30">
      <c r="A23" s="374"/>
      <c r="B23" s="83" t="s">
        <v>155</v>
      </c>
      <c r="C23" s="17"/>
      <c r="D23" s="9" t="s">
        <v>170</v>
      </c>
      <c r="E23" s="17"/>
      <c r="F23" s="88" t="s">
        <v>75</v>
      </c>
      <c r="G23" s="17"/>
      <c r="H23" s="88" t="s">
        <v>145</v>
      </c>
      <c r="I23" s="17"/>
      <c r="J23" s="36"/>
      <c r="K23" s="237"/>
      <c r="L23" s="48"/>
      <c r="M23" s="243"/>
      <c r="N23" s="38"/>
      <c r="O23" s="237"/>
      <c r="P23" s="38"/>
      <c r="Q23" s="237"/>
      <c r="R23" s="38"/>
      <c r="S23" s="237"/>
      <c r="T23" s="38"/>
      <c r="U23" s="237"/>
    </row>
    <row r="24" spans="1:21" s="247" customFormat="1" ht="30">
      <c r="A24" s="374"/>
      <c r="B24" s="83" t="s">
        <v>157</v>
      </c>
      <c r="C24" s="17"/>
      <c r="D24" s="9" t="s">
        <v>144</v>
      </c>
      <c r="E24" s="17"/>
      <c r="F24" s="88" t="s">
        <v>75</v>
      </c>
      <c r="G24" s="17"/>
      <c r="H24" s="88" t="s">
        <v>145</v>
      </c>
      <c r="I24" s="17"/>
      <c r="J24" s="36"/>
      <c r="K24" s="237"/>
      <c r="L24" s="48"/>
      <c r="M24" s="234"/>
      <c r="N24" s="38"/>
      <c r="O24" s="237"/>
      <c r="P24" s="38"/>
      <c r="Q24" s="237"/>
      <c r="R24" s="38"/>
      <c r="S24" s="237"/>
      <c r="T24" s="38"/>
      <c r="U24" s="237"/>
    </row>
    <row r="25" spans="1:21" s="247" customFormat="1" ht="30">
      <c r="A25" s="374"/>
      <c r="B25" s="85" t="s">
        <v>159</v>
      </c>
      <c r="C25" s="17"/>
      <c r="D25" s="9" t="s">
        <v>144</v>
      </c>
      <c r="E25" s="17"/>
      <c r="F25" s="88" t="s">
        <v>75</v>
      </c>
      <c r="G25" s="17"/>
      <c r="H25" s="88" t="s">
        <v>145</v>
      </c>
      <c r="I25" s="17"/>
      <c r="J25" s="36"/>
      <c r="K25" s="237"/>
      <c r="L25" s="48"/>
      <c r="M25" s="234"/>
      <c r="N25" s="38"/>
      <c r="O25" s="237"/>
      <c r="P25" s="38"/>
      <c r="Q25" s="237"/>
      <c r="R25" s="38"/>
      <c r="S25" s="237"/>
      <c r="T25" s="38"/>
      <c r="U25" s="237"/>
    </row>
    <row r="26" spans="1:21" s="247" customFormat="1" ht="30">
      <c r="A26" s="374"/>
      <c r="B26" s="86" t="s">
        <v>161</v>
      </c>
      <c r="C26" s="17"/>
      <c r="D26" s="9" t="s">
        <v>169</v>
      </c>
      <c r="E26" s="17"/>
      <c r="F26" s="88" t="s">
        <v>75</v>
      </c>
      <c r="G26" s="17"/>
      <c r="H26" s="88" t="s">
        <v>145</v>
      </c>
      <c r="I26" s="17"/>
      <c r="J26" s="36"/>
      <c r="K26" s="237"/>
      <c r="L26" s="48"/>
      <c r="M26" s="234"/>
      <c r="N26" s="38"/>
      <c r="O26" s="237"/>
      <c r="P26" s="38"/>
      <c r="Q26" s="237"/>
      <c r="R26" s="38"/>
      <c r="S26" s="237"/>
      <c r="T26" s="38"/>
      <c r="U26" s="237"/>
    </row>
    <row r="27" spans="1:21" s="247" customFormat="1" ht="30">
      <c r="A27" s="374"/>
      <c r="B27" s="85" t="s">
        <v>163</v>
      </c>
      <c r="C27" s="17"/>
      <c r="D27" s="9" t="s">
        <v>170</v>
      </c>
      <c r="E27" s="17"/>
      <c r="F27" s="88" t="s">
        <v>75</v>
      </c>
      <c r="G27" s="17"/>
      <c r="H27" s="88" t="s">
        <v>145</v>
      </c>
      <c r="I27" s="17"/>
      <c r="J27" s="36"/>
      <c r="K27" s="237"/>
      <c r="L27" s="48"/>
      <c r="M27" s="234"/>
      <c r="N27" s="38"/>
      <c r="O27" s="237"/>
      <c r="P27" s="38"/>
      <c r="Q27" s="237"/>
      <c r="R27" s="38"/>
      <c r="S27" s="237"/>
      <c r="T27" s="38"/>
      <c r="U27" s="237"/>
    </row>
    <row r="28" spans="1:21" s="247" customFormat="1" ht="30">
      <c r="A28" s="374"/>
      <c r="B28" s="83" t="s">
        <v>164</v>
      </c>
      <c r="C28" s="17"/>
      <c r="D28" s="9" t="s">
        <v>144</v>
      </c>
      <c r="E28" s="17"/>
      <c r="F28" s="88" t="s">
        <v>75</v>
      </c>
      <c r="G28" s="17"/>
      <c r="H28" s="88" t="s">
        <v>145</v>
      </c>
      <c r="I28" s="17"/>
      <c r="J28" s="36"/>
      <c r="K28" s="237"/>
      <c r="L28" s="48"/>
      <c r="M28" s="234"/>
      <c r="N28" s="38"/>
      <c r="O28" s="237"/>
      <c r="P28" s="38"/>
      <c r="Q28" s="237"/>
      <c r="R28" s="38"/>
      <c r="S28" s="237"/>
      <c r="T28" s="38"/>
      <c r="U28" s="237"/>
    </row>
    <row r="29" spans="1:21" s="247" customFormat="1" ht="30">
      <c r="A29" s="374"/>
      <c r="B29" s="83" t="s">
        <v>157</v>
      </c>
      <c r="C29" s="17"/>
      <c r="D29" s="9" t="s">
        <v>144</v>
      </c>
      <c r="E29" s="17"/>
      <c r="F29" s="88" t="s">
        <v>75</v>
      </c>
      <c r="G29" s="17"/>
      <c r="H29" s="88" t="s">
        <v>145</v>
      </c>
      <c r="I29" s="17"/>
      <c r="J29" s="36"/>
      <c r="K29" s="237"/>
      <c r="L29" s="48"/>
      <c r="M29" s="234"/>
      <c r="N29" s="38"/>
      <c r="O29" s="237"/>
      <c r="P29" s="38"/>
      <c r="Q29" s="237"/>
      <c r="R29" s="38"/>
      <c r="S29" s="237"/>
      <c r="T29" s="38"/>
      <c r="U29" s="237"/>
    </row>
    <row r="30" spans="1:21" s="247" customFormat="1" ht="30">
      <c r="A30" s="374"/>
      <c r="B30" s="85" t="s">
        <v>166</v>
      </c>
      <c r="C30" s="17"/>
      <c r="D30" s="9" t="s">
        <v>144</v>
      </c>
      <c r="E30" s="17"/>
      <c r="F30" s="88" t="s">
        <v>75</v>
      </c>
      <c r="G30" s="17"/>
      <c r="H30" s="88" t="s">
        <v>145</v>
      </c>
      <c r="I30" s="17"/>
      <c r="J30" s="36"/>
      <c r="K30" s="237"/>
      <c r="L30" s="48"/>
      <c r="M30" s="234"/>
      <c r="N30" s="38"/>
      <c r="O30" s="237"/>
      <c r="P30" s="38"/>
      <c r="Q30" s="237"/>
      <c r="R30" s="38"/>
      <c r="S30" s="237"/>
      <c r="T30" s="38"/>
      <c r="U30" s="237"/>
    </row>
    <row r="31" spans="1:21" s="247" customFormat="1" ht="30">
      <c r="A31" s="374"/>
      <c r="B31" s="83" t="s">
        <v>167</v>
      </c>
      <c r="C31" s="17"/>
      <c r="D31" s="9" t="s">
        <v>144</v>
      </c>
      <c r="E31" s="17"/>
      <c r="F31" s="88" t="s">
        <v>75</v>
      </c>
      <c r="G31" s="17"/>
      <c r="H31" s="88" t="s">
        <v>145</v>
      </c>
      <c r="I31" s="17"/>
      <c r="J31" s="36"/>
      <c r="K31" s="237"/>
      <c r="L31" s="48"/>
      <c r="M31" s="234"/>
      <c r="N31" s="38"/>
      <c r="O31" s="237"/>
      <c r="P31" s="38"/>
      <c r="Q31" s="237"/>
      <c r="R31" s="38"/>
      <c r="S31" s="237"/>
      <c r="T31" s="38"/>
      <c r="U31" s="237"/>
    </row>
    <row r="32" spans="1:21" s="247" customFormat="1" ht="152.25" customHeight="1">
      <c r="A32" s="248"/>
      <c r="B32" s="247" t="s">
        <v>168</v>
      </c>
      <c r="K32" s="237"/>
      <c r="L32" s="234"/>
      <c r="M32" s="234"/>
      <c r="N32" s="237"/>
      <c r="O32" s="237"/>
      <c r="P32" s="237"/>
      <c r="Q32" s="237"/>
      <c r="R32" s="237"/>
      <c r="S32" s="237"/>
      <c r="T32" s="237"/>
      <c r="U32" s="237"/>
    </row>
    <row r="33" spans="1:13" s="236" customFormat="1">
      <c r="A33" s="238"/>
      <c r="B33" s="245"/>
      <c r="L33" s="234"/>
      <c r="M33" s="234"/>
    </row>
    <row r="34" spans="1:13">
      <c r="A34" s="378"/>
      <c r="B34" s="281"/>
      <c r="C34" s="282"/>
      <c r="D34" s="283"/>
      <c r="E34" s="282"/>
      <c r="F34" s="283"/>
      <c r="G34" s="282"/>
      <c r="H34" s="283"/>
      <c r="I34" s="282"/>
    </row>
    <row r="35" spans="1:13">
      <c r="A35" s="378"/>
      <c r="B35" s="284"/>
      <c r="C35" s="282"/>
      <c r="D35" s="283"/>
      <c r="E35" s="282"/>
      <c r="F35" s="283"/>
      <c r="G35" s="282"/>
      <c r="H35" s="283"/>
      <c r="I35" s="282"/>
    </row>
    <row r="36" spans="1:13">
      <c r="A36" s="379"/>
      <c r="B36" s="281"/>
      <c r="C36" s="282"/>
      <c r="D36" s="283"/>
      <c r="E36" s="282"/>
      <c r="F36" s="285"/>
      <c r="G36" s="282"/>
      <c r="H36" s="285"/>
      <c r="I36" s="282"/>
    </row>
    <row r="37" spans="1:13">
      <c r="A37" s="379"/>
      <c r="B37" s="281"/>
      <c r="C37" s="282"/>
      <c r="D37" s="283"/>
      <c r="E37" s="282"/>
      <c r="F37" s="285"/>
      <c r="G37" s="282"/>
      <c r="H37" s="285"/>
      <c r="I37" s="282"/>
    </row>
    <row r="38" spans="1:13">
      <c r="A38" s="379"/>
      <c r="B38" s="286"/>
      <c r="C38" s="282"/>
      <c r="D38" s="283"/>
      <c r="E38" s="282"/>
      <c r="F38" s="285"/>
      <c r="G38" s="282"/>
      <c r="H38" s="285"/>
      <c r="I38" s="282"/>
    </row>
    <row r="39" spans="1:13">
      <c r="A39" s="379"/>
      <c r="B39" s="287"/>
      <c r="C39" s="282"/>
      <c r="D39" s="283"/>
      <c r="E39" s="282"/>
      <c r="F39" s="285"/>
      <c r="G39" s="282"/>
      <c r="H39" s="285"/>
      <c r="I39" s="282"/>
    </row>
    <row r="40" spans="1:13">
      <c r="A40" s="379"/>
      <c r="B40" s="286"/>
      <c r="C40" s="282"/>
      <c r="D40" s="283"/>
      <c r="E40" s="282"/>
      <c r="F40" s="285"/>
      <c r="G40" s="282"/>
      <c r="H40" s="285"/>
      <c r="I40" s="282"/>
    </row>
    <row r="41" spans="1:13">
      <c r="A41" s="379"/>
      <c r="B41" s="281"/>
      <c r="C41" s="282"/>
      <c r="D41" s="283"/>
      <c r="E41" s="282"/>
      <c r="F41" s="285"/>
      <c r="G41" s="282"/>
      <c r="H41" s="285"/>
      <c r="I41" s="282"/>
    </row>
    <row r="42" spans="1:13">
      <c r="A42" s="379"/>
      <c r="B42" s="281"/>
      <c r="C42" s="282"/>
      <c r="D42" s="283"/>
      <c r="E42" s="282"/>
      <c r="F42" s="285"/>
      <c r="G42" s="282"/>
      <c r="H42" s="285"/>
      <c r="I42" s="282"/>
    </row>
    <row r="43" spans="1:13">
      <c r="A43" s="379"/>
      <c r="B43" s="286"/>
      <c r="C43" s="282"/>
      <c r="D43" s="283"/>
      <c r="E43" s="282"/>
      <c r="F43" s="285"/>
      <c r="G43" s="282"/>
      <c r="H43" s="285"/>
      <c r="I43" s="282"/>
    </row>
    <row r="44" spans="1:13">
      <c r="A44" s="379"/>
      <c r="B44" s="281"/>
      <c r="C44" s="282"/>
      <c r="D44" s="283"/>
      <c r="E44" s="282"/>
      <c r="F44" s="285"/>
      <c r="G44" s="282"/>
      <c r="H44" s="285"/>
      <c r="I44" s="282"/>
    </row>
    <row r="45" spans="1:13" ht="91.5" customHeight="1">
      <c r="A45" s="288"/>
      <c r="B45" s="289"/>
      <c r="C45" s="289"/>
      <c r="D45" s="289"/>
      <c r="E45" s="289"/>
      <c r="F45" s="289"/>
      <c r="G45" s="289"/>
      <c r="H45" s="289"/>
      <c r="I45" s="289"/>
    </row>
    <row r="46" spans="1:13">
      <c r="A46" s="378"/>
      <c r="B46" s="281"/>
      <c r="C46" s="282"/>
      <c r="D46" s="283"/>
      <c r="E46" s="282"/>
      <c r="F46" s="283"/>
      <c r="G46" s="282"/>
      <c r="H46" s="283"/>
      <c r="I46" s="282"/>
    </row>
    <row r="47" spans="1:13">
      <c r="A47" s="378"/>
      <c r="B47" s="284"/>
      <c r="C47" s="282"/>
      <c r="D47" s="283"/>
      <c r="E47" s="282"/>
      <c r="F47" s="283"/>
      <c r="G47" s="282"/>
      <c r="H47" s="283"/>
      <c r="I47" s="282"/>
    </row>
    <row r="48" spans="1:13">
      <c r="A48" s="379"/>
      <c r="B48" s="281"/>
      <c r="C48" s="282"/>
      <c r="D48" s="283"/>
      <c r="E48" s="282"/>
      <c r="F48" s="285"/>
      <c r="G48" s="282"/>
      <c r="H48" s="285"/>
      <c r="I48" s="282"/>
    </row>
    <row r="49" spans="1:9">
      <c r="A49" s="379"/>
      <c r="B49" s="281"/>
      <c r="C49" s="282"/>
      <c r="D49" s="283"/>
      <c r="E49" s="282"/>
      <c r="F49" s="285"/>
      <c r="G49" s="282"/>
      <c r="H49" s="285"/>
      <c r="I49" s="282"/>
    </row>
    <row r="50" spans="1:9">
      <c r="A50" s="379"/>
      <c r="B50" s="286"/>
      <c r="C50" s="282"/>
      <c r="D50" s="283"/>
      <c r="E50" s="282"/>
      <c r="F50" s="285"/>
      <c r="G50" s="282"/>
      <c r="H50" s="285"/>
      <c r="I50" s="282"/>
    </row>
    <row r="51" spans="1:9">
      <c r="A51" s="379"/>
      <c r="B51" s="287"/>
      <c r="C51" s="282"/>
      <c r="D51" s="283"/>
      <c r="E51" s="282"/>
      <c r="F51" s="285"/>
      <c r="G51" s="282"/>
      <c r="H51" s="285"/>
      <c r="I51" s="282"/>
    </row>
    <row r="52" spans="1:9">
      <c r="A52" s="379"/>
      <c r="B52" s="286"/>
      <c r="C52" s="282"/>
      <c r="D52" s="283"/>
      <c r="E52" s="282"/>
      <c r="F52" s="285"/>
      <c r="G52" s="282"/>
      <c r="H52" s="285"/>
      <c r="I52" s="282"/>
    </row>
    <row r="53" spans="1:9">
      <c r="A53" s="379"/>
      <c r="B53" s="281"/>
      <c r="C53" s="282"/>
      <c r="D53" s="283"/>
      <c r="E53" s="282"/>
      <c r="F53" s="285"/>
      <c r="G53" s="282"/>
      <c r="H53" s="285"/>
      <c r="I53" s="282"/>
    </row>
    <row r="54" spans="1:9">
      <c r="A54" s="379"/>
      <c r="B54" s="281"/>
      <c r="C54" s="282"/>
      <c r="D54" s="283"/>
      <c r="E54" s="282"/>
      <c r="F54" s="285"/>
      <c r="G54" s="282"/>
      <c r="H54" s="285"/>
      <c r="I54" s="282"/>
    </row>
    <row r="55" spans="1:9">
      <c r="A55" s="379"/>
      <c r="B55" s="286"/>
      <c r="C55" s="282"/>
      <c r="D55" s="283"/>
      <c r="E55" s="282"/>
      <c r="F55" s="285"/>
      <c r="G55" s="282"/>
      <c r="H55" s="285"/>
      <c r="I55" s="282"/>
    </row>
    <row r="56" spans="1:9">
      <c r="A56" s="379"/>
      <c r="B56" s="281"/>
      <c r="C56" s="282"/>
      <c r="D56" s="283"/>
      <c r="E56" s="282"/>
      <c r="F56" s="285"/>
      <c r="G56" s="282"/>
      <c r="H56" s="285"/>
      <c r="I56" s="282"/>
    </row>
    <row r="57" spans="1:9" ht="81" customHeight="1">
      <c r="A57" s="248"/>
      <c r="B57" s="247"/>
      <c r="C57" s="247"/>
      <c r="D57" s="247"/>
      <c r="E57" s="247"/>
      <c r="F57" s="247"/>
      <c r="G57" s="247"/>
      <c r="H57" s="247"/>
      <c r="I57" s="247"/>
    </row>
  </sheetData>
  <mergeCells count="5">
    <mergeCell ref="A9:A19"/>
    <mergeCell ref="A21:A31"/>
    <mergeCell ref="J10:J19"/>
    <mergeCell ref="A34:A44"/>
    <mergeCell ref="A46:A56"/>
  </mergeCells>
  <hyperlinks>
    <hyperlink ref="F12" r:id="rId1" xr:uid="{FF46A997-07F8-884F-BC51-01B32C3C23F3}"/>
    <hyperlink ref="F17" r:id="rId2" xr:uid="{47F01435-407F-4040-94E1-40E182B8B87D}"/>
    <hyperlink ref="F11" r:id="rId3" xr:uid="{07B1F195-44D6-6048-94CA-7E59F8D7EFBF}"/>
    <hyperlink ref="F16" r:id="rId4" xr:uid="{0397B225-434F-B647-9F62-1D2872107079}"/>
    <hyperlink ref="F19" r:id="rId5" xr:uid="{F5288B5D-2DC9-6243-A7B1-4B5CB6CFCB7C}"/>
    <hyperlink ref="F14" r:id="rId6" xr:uid="{A1AA67D6-0B67-C14D-9E10-419EF601DC92}"/>
    <hyperlink ref="F15" r:id="rId7" xr:uid="{BB148B3F-4995-4C4C-80A0-39F48C007985}"/>
  </hyperlinks>
  <pageMargins left="0.70866141732283505" right="0.70866141732283505" top="0.74803149606299202" bottom="0.74803149606299202" header="0.31496062992126" footer="0.31496062992126"/>
  <pageSetup paperSize="8" orientation="landscape" horizontalDpi="1200" verticalDpi="120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A4ED-E0C5-DF4D-986A-BF8B7C33AC58}">
  <sheetPr codeName="Sheet5"/>
  <dimension ref="A1:U23"/>
  <sheetViews>
    <sheetView zoomScale="94" zoomScaleNormal="55" workbookViewId="0">
      <selection activeCell="H5" sqref="H5"/>
    </sheetView>
  </sheetViews>
  <sheetFormatPr defaultColWidth="10.5" defaultRowHeight="15.95"/>
  <cols>
    <col min="1" max="1" width="12" style="234" customWidth="1"/>
    <col min="2" max="2" width="41" style="234" customWidth="1"/>
    <col min="3" max="3" width="3.5" style="234" customWidth="1"/>
    <col min="4" max="4" width="39.375" style="234" customWidth="1"/>
    <col min="5" max="5" width="3.5" style="234" customWidth="1"/>
    <col min="6" max="6" width="37" style="234" customWidth="1"/>
    <col min="7" max="7" width="3.5" style="234" customWidth="1"/>
    <col min="8" max="8" width="37" style="234" customWidth="1"/>
    <col min="9" max="9" width="3.5" style="234" customWidth="1"/>
    <col min="10" max="10" width="54"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46" t="s">
        <v>171</v>
      </c>
    </row>
    <row r="3" spans="1:21" s="39" customFormat="1" ht="69.95" customHeight="1">
      <c r="A3" s="269" t="s">
        <v>172</v>
      </c>
      <c r="B3" s="56" t="s">
        <v>173</v>
      </c>
      <c r="D3" s="9" t="s">
        <v>174</v>
      </c>
      <c r="F3" s="57"/>
      <c r="H3" s="57"/>
      <c r="J3" s="48"/>
      <c r="L3" s="48"/>
      <c r="N3" s="38"/>
      <c r="P3" s="38"/>
      <c r="R3" s="38"/>
      <c r="T3" s="38"/>
    </row>
    <row r="4" spans="1:21" s="37" customFormat="1" ht="18">
      <c r="A4" s="55"/>
      <c r="B4" s="46"/>
      <c r="D4" s="46"/>
      <c r="F4" s="46"/>
      <c r="H4" s="46"/>
      <c r="J4" s="47"/>
      <c r="L4" s="39"/>
      <c r="N4" s="47"/>
      <c r="P4" s="47"/>
      <c r="R4" s="47"/>
      <c r="T4" s="47"/>
    </row>
    <row r="5" spans="1:21" s="52" customFormat="1" ht="104.25" customHeight="1">
      <c r="A5" s="50"/>
      <c r="B5" s="87"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8" customFormat="1" ht="36.950000000000003" customHeight="1">
      <c r="A7" s="368" t="s">
        <v>124</v>
      </c>
      <c r="B7" s="17" t="s">
        <v>175</v>
      </c>
      <c r="D7" s="9" t="s">
        <v>127</v>
      </c>
      <c r="F7" s="312" t="s">
        <v>162</v>
      </c>
      <c r="G7" s="17"/>
      <c r="H7" s="88" t="s">
        <v>176</v>
      </c>
      <c r="I7" s="17"/>
      <c r="J7" s="382"/>
      <c r="K7" s="17"/>
      <c r="L7" s="48"/>
      <c r="M7" s="17"/>
      <c r="N7" s="38"/>
      <c r="O7" s="37"/>
      <c r="P7" s="38"/>
      <c r="Q7" s="37"/>
      <c r="R7" s="38"/>
      <c r="S7" s="37"/>
      <c r="T7" s="38"/>
      <c r="U7" s="17"/>
    </row>
    <row r="8" spans="1:21" s="8" customFormat="1" ht="36.950000000000003" customHeight="1">
      <c r="A8" s="368"/>
      <c r="B8" s="17" t="s">
        <v>177</v>
      </c>
      <c r="D8" s="9" t="s">
        <v>127</v>
      </c>
      <c r="F8" s="312" t="s">
        <v>162</v>
      </c>
      <c r="G8" s="17"/>
      <c r="H8" s="88"/>
      <c r="I8" s="17"/>
      <c r="J8" s="383"/>
      <c r="K8" s="37"/>
      <c r="L8" s="48"/>
      <c r="M8" s="37"/>
      <c r="N8" s="38"/>
      <c r="O8" s="37"/>
      <c r="P8" s="38"/>
      <c r="Q8" s="37"/>
      <c r="R8" s="38"/>
      <c r="S8" s="37"/>
      <c r="T8" s="38"/>
      <c r="U8" s="37"/>
    </row>
    <row r="9" spans="1:21" s="8" customFormat="1" ht="36.950000000000003" customHeight="1">
      <c r="A9" s="368"/>
      <c r="B9" s="17" t="s">
        <v>178</v>
      </c>
      <c r="D9" s="9" t="s">
        <v>127</v>
      </c>
      <c r="F9" s="312" t="s">
        <v>162</v>
      </c>
      <c r="G9" s="17"/>
      <c r="H9" s="88"/>
      <c r="I9" s="17"/>
      <c r="J9" s="383"/>
      <c r="K9" s="39"/>
      <c r="L9" s="48"/>
      <c r="M9" s="39"/>
      <c r="N9" s="38"/>
      <c r="O9" s="39"/>
      <c r="P9" s="38"/>
      <c r="Q9" s="39"/>
      <c r="R9" s="38"/>
      <c r="S9" s="39"/>
      <c r="T9" s="38"/>
      <c r="U9" s="39"/>
    </row>
    <row r="10" spans="1:21" s="8" customFormat="1" ht="36.950000000000003" customHeight="1">
      <c r="A10" s="368"/>
      <c r="B10" s="17" t="s">
        <v>179</v>
      </c>
      <c r="D10" s="9" t="s">
        <v>127</v>
      </c>
      <c r="F10" s="312" t="s">
        <v>162</v>
      </c>
      <c r="G10" s="17"/>
      <c r="H10" s="88"/>
      <c r="I10" s="17"/>
      <c r="J10" s="383"/>
      <c r="K10" s="37"/>
      <c r="L10" s="48"/>
      <c r="M10" s="37"/>
      <c r="N10" s="38"/>
      <c r="O10" s="37"/>
      <c r="P10" s="38"/>
      <c r="Q10" s="37"/>
      <c r="R10" s="38"/>
      <c r="S10" s="37"/>
      <c r="T10" s="38"/>
      <c r="U10" s="37"/>
    </row>
    <row r="11" spans="1:21" s="8" customFormat="1" ht="36.950000000000003" customHeight="1">
      <c r="A11" s="368"/>
      <c r="B11" s="17" t="s">
        <v>180</v>
      </c>
      <c r="D11" s="9" t="s">
        <v>127</v>
      </c>
      <c r="F11" s="312" t="s">
        <v>162</v>
      </c>
      <c r="G11" s="17"/>
      <c r="H11" s="88"/>
      <c r="I11" s="17"/>
      <c r="J11" s="383"/>
      <c r="K11" s="17"/>
      <c r="L11" s="48"/>
      <c r="M11" s="17"/>
      <c r="N11" s="38"/>
      <c r="O11" s="17"/>
      <c r="P11" s="38"/>
      <c r="Q11" s="17"/>
      <c r="R11" s="38"/>
      <c r="S11" s="17"/>
      <c r="T11" s="38"/>
      <c r="U11" s="17"/>
    </row>
    <row r="12" spans="1:21" s="8" customFormat="1" ht="36.950000000000003" customHeight="1">
      <c r="A12" s="380"/>
      <c r="B12" s="17" t="s">
        <v>181</v>
      </c>
      <c r="D12" s="9" t="s">
        <v>127</v>
      </c>
      <c r="F12" s="312" t="s">
        <v>162</v>
      </c>
      <c r="G12" s="17"/>
      <c r="H12" s="88"/>
      <c r="I12" s="17"/>
      <c r="J12" s="383"/>
      <c r="K12" s="17"/>
      <c r="L12" s="48"/>
      <c r="M12" s="17"/>
      <c r="N12" s="38"/>
      <c r="O12" s="17"/>
      <c r="P12" s="38"/>
      <c r="Q12" s="17"/>
      <c r="R12" s="38"/>
      <c r="S12" s="17"/>
      <c r="T12" s="38"/>
      <c r="U12" s="17"/>
    </row>
    <row r="13" spans="1:21" s="8" customFormat="1" ht="36.950000000000003" customHeight="1">
      <c r="A13" s="380"/>
      <c r="B13" s="17" t="s">
        <v>182</v>
      </c>
      <c r="D13" s="9" t="s">
        <v>127</v>
      </c>
      <c r="F13" s="312" t="s">
        <v>162</v>
      </c>
      <c r="G13" s="17"/>
      <c r="H13" s="88"/>
      <c r="I13" s="17"/>
      <c r="J13" s="384"/>
      <c r="K13" s="17"/>
      <c r="L13" s="48"/>
      <c r="M13" s="17"/>
      <c r="N13" s="38"/>
      <c r="O13" s="17"/>
      <c r="P13" s="38"/>
      <c r="Q13" s="17"/>
      <c r="R13" s="38"/>
      <c r="S13" s="17"/>
      <c r="T13" s="38"/>
      <c r="U13" s="17"/>
    </row>
    <row r="14" spans="1:21" s="237" customFormat="1" ht="20.25" customHeight="1">
      <c r="A14" s="240"/>
      <c r="B14" s="83"/>
      <c r="G14" s="17"/>
      <c r="I14" s="17"/>
      <c r="J14" s="17"/>
      <c r="N14" s="8"/>
      <c r="P14" s="8"/>
      <c r="R14" s="8"/>
      <c r="T14" s="8"/>
    </row>
    <row r="15" spans="1:21" s="8" customFormat="1" ht="36.950000000000003" customHeight="1">
      <c r="A15" s="381" t="s">
        <v>143</v>
      </c>
      <c r="B15" s="17" t="s">
        <v>183</v>
      </c>
      <c r="D15" s="9" t="s">
        <v>144</v>
      </c>
      <c r="F15" s="88" t="s">
        <v>75</v>
      </c>
      <c r="G15" s="17"/>
      <c r="H15" s="88" t="s">
        <v>145</v>
      </c>
      <c r="I15" s="17"/>
      <c r="J15" s="382"/>
      <c r="K15" s="237"/>
      <c r="L15" s="48"/>
      <c r="M15" s="237"/>
      <c r="N15" s="38"/>
      <c r="O15" s="237"/>
      <c r="P15" s="38"/>
      <c r="Q15" s="237"/>
      <c r="R15" s="38"/>
      <c r="S15" s="237"/>
      <c r="T15" s="38"/>
      <c r="U15" s="237"/>
    </row>
    <row r="16" spans="1:21" s="8" customFormat="1" ht="36.950000000000003" customHeight="1">
      <c r="A16" s="381"/>
      <c r="B16" s="17" t="s">
        <v>177</v>
      </c>
      <c r="D16" s="9" t="s">
        <v>144</v>
      </c>
      <c r="F16" s="88" t="s">
        <v>75</v>
      </c>
      <c r="G16" s="17"/>
      <c r="H16" s="88" t="s">
        <v>145</v>
      </c>
      <c r="I16" s="17"/>
      <c r="J16" s="383"/>
      <c r="K16" s="237"/>
      <c r="L16" s="48"/>
      <c r="M16" s="237"/>
      <c r="N16" s="38"/>
      <c r="O16" s="237"/>
      <c r="P16" s="38"/>
      <c r="Q16" s="237"/>
      <c r="R16" s="38"/>
      <c r="S16" s="237"/>
      <c r="T16" s="38"/>
      <c r="U16" s="237"/>
    </row>
    <row r="17" spans="1:21" s="8" customFormat="1" ht="36.950000000000003" customHeight="1">
      <c r="A17" s="381"/>
      <c r="B17" s="17" t="s">
        <v>178</v>
      </c>
      <c r="D17" s="9" t="s">
        <v>144</v>
      </c>
      <c r="F17" s="88" t="s">
        <v>75</v>
      </c>
      <c r="G17" s="17"/>
      <c r="H17" s="88" t="s">
        <v>145</v>
      </c>
      <c r="I17" s="17"/>
      <c r="J17" s="383"/>
      <c r="K17" s="237"/>
      <c r="L17" s="48"/>
      <c r="M17" s="237"/>
      <c r="N17" s="38"/>
      <c r="O17" s="237"/>
      <c r="P17" s="38"/>
      <c r="Q17" s="237"/>
      <c r="R17" s="38"/>
      <c r="S17" s="237"/>
      <c r="T17" s="38"/>
      <c r="U17" s="237"/>
    </row>
    <row r="18" spans="1:21" s="8" customFormat="1" ht="36.950000000000003" customHeight="1">
      <c r="A18" s="381"/>
      <c r="B18" s="17" t="s">
        <v>179</v>
      </c>
      <c r="D18" s="9" t="s">
        <v>144</v>
      </c>
      <c r="F18" s="88" t="s">
        <v>75</v>
      </c>
      <c r="G18" s="247"/>
      <c r="H18" s="88" t="s">
        <v>145</v>
      </c>
      <c r="I18" s="247"/>
      <c r="J18" s="383"/>
      <c r="K18" s="237"/>
      <c r="L18" s="48"/>
      <c r="M18" s="237"/>
      <c r="N18" s="38"/>
      <c r="O18" s="237"/>
      <c r="P18" s="38"/>
      <c r="Q18" s="237"/>
      <c r="R18" s="38"/>
      <c r="S18" s="237"/>
      <c r="T18" s="38"/>
      <c r="U18" s="237"/>
    </row>
    <row r="19" spans="1:21" s="8" customFormat="1" ht="36.950000000000003" customHeight="1">
      <c r="A19" s="381"/>
      <c r="B19" s="17" t="s">
        <v>180</v>
      </c>
      <c r="D19" s="9" t="s">
        <v>144</v>
      </c>
      <c r="F19" s="88" t="s">
        <v>75</v>
      </c>
      <c r="G19" s="17"/>
      <c r="H19" s="88" t="s">
        <v>145</v>
      </c>
      <c r="I19" s="17"/>
      <c r="J19" s="383"/>
      <c r="K19" s="237"/>
      <c r="L19" s="48"/>
      <c r="M19" s="237"/>
      <c r="N19" s="38"/>
      <c r="O19" s="237"/>
      <c r="P19" s="38"/>
      <c r="Q19" s="237"/>
      <c r="R19" s="38"/>
      <c r="S19" s="237"/>
      <c r="T19" s="38"/>
      <c r="U19" s="237"/>
    </row>
    <row r="20" spans="1:21" s="8" customFormat="1" ht="36.950000000000003" customHeight="1">
      <c r="A20" s="380"/>
      <c r="B20" s="17" t="s">
        <v>181</v>
      </c>
      <c r="D20" s="9" t="s">
        <v>144</v>
      </c>
      <c r="F20" s="88" t="s">
        <v>75</v>
      </c>
      <c r="G20" s="17"/>
      <c r="H20" s="88" t="s">
        <v>145</v>
      </c>
      <c r="I20" s="17"/>
      <c r="J20" s="383"/>
      <c r="K20" s="237"/>
      <c r="L20" s="48"/>
      <c r="M20" s="237"/>
      <c r="N20" s="38"/>
      <c r="O20" s="237"/>
      <c r="P20" s="38"/>
      <c r="Q20" s="237"/>
      <c r="R20" s="38"/>
      <c r="S20" s="237"/>
      <c r="T20" s="38"/>
      <c r="U20" s="237"/>
    </row>
    <row r="21" spans="1:21" s="8" customFormat="1" ht="36.950000000000003" customHeight="1">
      <c r="A21" s="380"/>
      <c r="B21" s="17" t="s">
        <v>182</v>
      </c>
      <c r="D21" s="9" t="s">
        <v>144</v>
      </c>
      <c r="F21" s="88" t="s">
        <v>75</v>
      </c>
      <c r="G21" s="17"/>
      <c r="H21" s="88" t="s">
        <v>145</v>
      </c>
      <c r="I21" s="17"/>
      <c r="J21" s="384"/>
      <c r="K21" s="237"/>
      <c r="L21" s="48"/>
      <c r="M21" s="237"/>
      <c r="N21" s="38"/>
      <c r="O21" s="237"/>
      <c r="P21" s="38"/>
      <c r="Q21" s="237"/>
      <c r="R21" s="38"/>
      <c r="S21" s="237"/>
      <c r="T21" s="38"/>
      <c r="U21" s="237"/>
    </row>
    <row r="22" spans="1:21" s="236" customFormat="1">
      <c r="A22" s="235"/>
      <c r="L22" s="237"/>
    </row>
    <row r="23" spans="1:21">
      <c r="L23" s="236"/>
    </row>
  </sheetData>
  <mergeCells count="4">
    <mergeCell ref="A7:A13"/>
    <mergeCell ref="A15:A21"/>
    <mergeCell ref="J7:J13"/>
    <mergeCell ref="J15:J21"/>
  </mergeCells>
  <hyperlinks>
    <hyperlink ref="F7" r:id="rId1" xr:uid="{B9F17074-E602-A248-AEE3-DBE30F8D0AA8}"/>
    <hyperlink ref="F8" r:id="rId2" xr:uid="{F376D065-E769-FB46-853F-6829E94C21ED}"/>
    <hyperlink ref="F9" r:id="rId3" xr:uid="{265E9B05-57C9-1240-BB7F-44EDDDD85C43}"/>
    <hyperlink ref="F10" r:id="rId4" xr:uid="{7BF657B7-BCDA-064E-8727-028CAED539BB}"/>
    <hyperlink ref="F11" r:id="rId5" xr:uid="{4E7001F2-0C95-5F48-ABB0-B7F8865A52F4}"/>
    <hyperlink ref="F12" r:id="rId6" xr:uid="{A5DB7B6A-DAF3-AF47-9ECC-794F80402748}"/>
    <hyperlink ref="F13" r:id="rId7" xr:uid="{FA945FC6-3B7B-A44A-87E8-8C7632797514}"/>
  </hyperlinks>
  <pageMargins left="0.70866141732283472" right="0.70866141732283472" top="0.74803149606299213" bottom="0.74803149606299213" header="0.31496062992125984" footer="0.31496062992125984"/>
  <pageSetup paperSize="8" orientation="landscape" horizontalDpi="1200" verticalDpi="12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8178-1AB8-FC42-A246-B23CAC0D8D50}">
  <sheetPr codeName="Sheet6"/>
  <dimension ref="A1:U27"/>
  <sheetViews>
    <sheetView zoomScale="85" zoomScaleNormal="85" workbookViewId="0">
      <selection activeCell="H11" sqref="H11"/>
    </sheetView>
  </sheetViews>
  <sheetFormatPr defaultColWidth="10.5" defaultRowHeight="15.95"/>
  <cols>
    <col min="1" max="1" width="12.5" style="234" customWidth="1"/>
    <col min="2" max="2" width="49.875" style="234" customWidth="1"/>
    <col min="3" max="3" width="3.875" style="234" customWidth="1"/>
    <col min="4" max="4" width="41" style="234" customWidth="1"/>
    <col min="5" max="5" width="3.875" style="234" customWidth="1"/>
    <col min="6" max="6" width="27.5" style="234" customWidth="1"/>
    <col min="7" max="7" width="3.875" style="234" customWidth="1"/>
    <col min="8" max="8" width="27.5" style="234" customWidth="1"/>
    <col min="9" max="9" width="3.875" style="234" customWidth="1"/>
    <col min="10" max="10" width="48"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46" t="s">
        <v>184</v>
      </c>
    </row>
    <row r="3" spans="1:21" s="39" customFormat="1" ht="90">
      <c r="A3" s="269" t="s">
        <v>185</v>
      </c>
      <c r="B3" s="294" t="s">
        <v>186</v>
      </c>
      <c r="D3" s="9" t="s">
        <v>187</v>
      </c>
      <c r="F3" s="57"/>
      <c r="H3" s="57"/>
      <c r="J3" s="48"/>
      <c r="L3" s="48"/>
      <c r="N3" s="38"/>
      <c r="P3" s="38"/>
      <c r="R3" s="38"/>
      <c r="T3" s="38"/>
    </row>
    <row r="4" spans="1:21" s="37" customFormat="1" ht="18">
      <c r="A4" s="55"/>
      <c r="B4" s="47"/>
      <c r="D4" s="46"/>
      <c r="F4" s="46"/>
      <c r="H4" s="46"/>
      <c r="J4" s="47"/>
      <c r="L4" s="39"/>
      <c r="N4" s="47"/>
      <c r="P4" s="47"/>
      <c r="R4" s="47"/>
      <c r="T4" s="47"/>
    </row>
    <row r="5" spans="1:21" s="52" customFormat="1" ht="57">
      <c r="A5" s="50"/>
      <c r="B5" s="296"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7"/>
      <c r="D6" s="46"/>
      <c r="F6" s="46"/>
      <c r="H6" s="46"/>
      <c r="J6" s="47"/>
      <c r="N6" s="47"/>
      <c r="P6" s="47"/>
      <c r="R6" s="47"/>
      <c r="T6" s="47"/>
    </row>
    <row r="7" spans="1:21" s="8" customFormat="1" ht="54.95" customHeight="1">
      <c r="A7" s="13"/>
      <c r="B7" s="297" t="s">
        <v>188</v>
      </c>
      <c r="D7" s="9" t="s">
        <v>127</v>
      </c>
      <c r="F7" s="88" t="s">
        <v>189</v>
      </c>
      <c r="G7" s="17"/>
      <c r="H7" s="88" t="s">
        <v>190</v>
      </c>
      <c r="I7" s="17"/>
      <c r="J7" s="385"/>
      <c r="K7" s="17"/>
      <c r="L7" s="48"/>
      <c r="M7" s="17"/>
      <c r="N7" s="38"/>
      <c r="O7" s="37"/>
      <c r="P7" s="38"/>
      <c r="Q7" s="37"/>
      <c r="R7" s="38"/>
      <c r="S7" s="37"/>
      <c r="T7" s="38"/>
      <c r="U7" s="17"/>
    </row>
    <row r="8" spans="1:21" s="8" customFormat="1" ht="54.95" customHeight="1">
      <c r="A8" s="13"/>
      <c r="B8" s="295" t="s">
        <v>191</v>
      </c>
      <c r="D8" s="9" t="s">
        <v>127</v>
      </c>
      <c r="F8" s="312" t="s">
        <v>192</v>
      </c>
      <c r="G8" s="17"/>
      <c r="H8" s="88" t="s">
        <v>190</v>
      </c>
      <c r="I8" s="17"/>
      <c r="J8" s="386"/>
      <c r="K8" s="37"/>
      <c r="L8" s="48"/>
      <c r="M8" s="37"/>
      <c r="N8" s="38"/>
      <c r="O8" s="37"/>
      <c r="P8" s="38"/>
      <c r="Q8" s="37"/>
      <c r="R8" s="38"/>
      <c r="S8" s="37"/>
      <c r="T8" s="38"/>
      <c r="U8" s="37"/>
    </row>
    <row r="9" spans="1:21" s="8" customFormat="1" ht="54.95" customHeight="1">
      <c r="A9" s="13"/>
      <c r="B9" s="295" t="s">
        <v>193</v>
      </c>
      <c r="D9" s="9" t="s">
        <v>127</v>
      </c>
      <c r="F9" s="312" t="s">
        <v>192</v>
      </c>
      <c r="G9" s="17"/>
      <c r="H9" s="88" t="s">
        <v>190</v>
      </c>
      <c r="I9" s="17"/>
      <c r="J9" s="386"/>
      <c r="K9" s="39"/>
      <c r="L9" s="48"/>
      <c r="M9" s="39"/>
      <c r="N9" s="38"/>
      <c r="O9" s="39"/>
      <c r="P9" s="38"/>
      <c r="Q9" s="39"/>
      <c r="R9" s="38"/>
      <c r="S9" s="39"/>
      <c r="T9" s="38"/>
      <c r="U9" s="39"/>
    </row>
    <row r="10" spans="1:21" s="8" customFormat="1" ht="54.95" customHeight="1">
      <c r="A10" s="13"/>
      <c r="B10" s="297" t="s">
        <v>194</v>
      </c>
      <c r="D10" s="9" t="s">
        <v>127</v>
      </c>
      <c r="F10" s="312" t="s">
        <v>192</v>
      </c>
      <c r="G10" s="17"/>
      <c r="H10" s="88"/>
      <c r="I10" s="17"/>
      <c r="J10" s="386"/>
      <c r="K10" s="37"/>
      <c r="L10" s="48"/>
      <c r="M10" s="37"/>
      <c r="N10" s="38"/>
      <c r="O10" s="37"/>
      <c r="P10" s="38"/>
      <c r="Q10" s="37"/>
      <c r="R10" s="38"/>
      <c r="S10" s="37"/>
      <c r="T10" s="38"/>
      <c r="U10" s="37"/>
    </row>
    <row r="11" spans="1:21" s="8" customFormat="1" ht="54.95" customHeight="1">
      <c r="A11" s="13"/>
      <c r="B11" s="297" t="s">
        <v>195</v>
      </c>
      <c r="D11" s="9" t="s">
        <v>196</v>
      </c>
      <c r="F11" s="88"/>
      <c r="G11" s="17"/>
      <c r="H11" s="88"/>
      <c r="I11" s="17"/>
      <c r="J11" s="386"/>
      <c r="K11" s="17"/>
      <c r="L11" s="48"/>
      <c r="M11" s="17"/>
      <c r="N11" s="38"/>
      <c r="O11" s="17"/>
      <c r="P11" s="38"/>
      <c r="Q11" s="17"/>
      <c r="R11" s="38"/>
      <c r="S11" s="17"/>
      <c r="T11" s="38"/>
      <c r="U11" s="17"/>
    </row>
    <row r="12" spans="1:21" s="8" customFormat="1" ht="54.95" customHeight="1">
      <c r="A12" s="13"/>
      <c r="B12" s="298" t="s">
        <v>197</v>
      </c>
      <c r="D12" s="9" t="s">
        <v>127</v>
      </c>
      <c r="F12" s="88"/>
      <c r="G12" s="17"/>
      <c r="H12" s="88"/>
      <c r="I12" s="17"/>
      <c r="J12" s="386"/>
      <c r="K12" s="17"/>
      <c r="L12" s="48"/>
      <c r="M12" s="17"/>
      <c r="N12" s="38"/>
      <c r="O12" s="17"/>
      <c r="P12" s="38"/>
      <c r="Q12" s="17"/>
      <c r="R12" s="38"/>
      <c r="S12" s="17"/>
      <c r="T12" s="38"/>
      <c r="U12" s="17"/>
    </row>
    <row r="13" spans="1:21" s="70" customFormat="1" ht="54.95" customHeight="1">
      <c r="A13" s="13"/>
      <c r="B13" s="298" t="s">
        <v>198</v>
      </c>
      <c r="D13" s="9" t="s">
        <v>127</v>
      </c>
      <c r="E13" s="8"/>
      <c r="F13" s="312" t="s">
        <v>199</v>
      </c>
      <c r="G13" s="17"/>
      <c r="H13" s="88"/>
      <c r="I13" s="17"/>
      <c r="J13" s="386"/>
      <c r="K13" s="17"/>
      <c r="L13" s="48"/>
      <c r="M13" s="17"/>
      <c r="N13" s="38"/>
      <c r="O13" s="17"/>
      <c r="P13" s="38"/>
      <c r="Q13" s="17"/>
      <c r="R13" s="38"/>
      <c r="S13" s="17"/>
      <c r="T13" s="38"/>
      <c r="U13" s="17"/>
    </row>
    <row r="14" spans="1:21" s="70" customFormat="1" ht="54.95" customHeight="1">
      <c r="A14" s="13"/>
      <c r="B14" s="297" t="s">
        <v>183</v>
      </c>
      <c r="D14" s="9" t="s">
        <v>196</v>
      </c>
      <c r="E14" s="8"/>
      <c r="F14" s="88"/>
      <c r="G14" s="17"/>
      <c r="H14" s="88"/>
      <c r="I14" s="17"/>
      <c r="J14" s="386"/>
      <c r="K14" s="17"/>
      <c r="L14" s="48"/>
      <c r="M14" s="17"/>
      <c r="N14" s="38"/>
      <c r="O14" s="17"/>
      <c r="P14" s="38"/>
      <c r="Q14" s="17"/>
      <c r="R14" s="38"/>
      <c r="S14" s="17"/>
      <c r="T14" s="38"/>
      <c r="U14" s="17"/>
    </row>
    <row r="15" spans="1:21" s="70" customFormat="1" ht="54.95" customHeight="1">
      <c r="A15" s="13"/>
      <c r="B15" s="298" t="s">
        <v>200</v>
      </c>
      <c r="D15" s="9"/>
      <c r="E15" s="8"/>
      <c r="F15" s="88"/>
      <c r="G15" s="17"/>
      <c r="H15" s="88"/>
      <c r="I15" s="17"/>
      <c r="J15" s="386"/>
      <c r="K15" s="17"/>
      <c r="L15" s="48"/>
      <c r="M15" s="17"/>
      <c r="N15" s="38"/>
      <c r="O15" s="17"/>
      <c r="P15" s="38"/>
      <c r="Q15" s="17"/>
      <c r="R15" s="38"/>
      <c r="S15" s="17"/>
      <c r="T15" s="38"/>
      <c r="U15" s="17"/>
    </row>
    <row r="16" spans="1:21" s="236" customFormat="1" ht="51">
      <c r="A16" s="13"/>
      <c r="B16" s="299" t="s">
        <v>201</v>
      </c>
      <c r="D16" s="9" t="s">
        <v>127</v>
      </c>
      <c r="E16" s="8"/>
      <c r="F16" s="312" t="s">
        <v>202</v>
      </c>
      <c r="G16" s="17"/>
      <c r="H16" s="88"/>
      <c r="I16" s="17"/>
      <c r="J16" s="386"/>
      <c r="K16" s="17"/>
      <c r="L16" s="48"/>
      <c r="M16" s="17"/>
      <c r="N16" s="38"/>
      <c r="O16" s="17"/>
      <c r="P16" s="38"/>
      <c r="Q16" s="17"/>
      <c r="R16" s="38"/>
      <c r="S16" s="17"/>
      <c r="T16" s="38"/>
      <c r="U16" s="17"/>
    </row>
    <row r="17" spans="1:21" ht="90">
      <c r="A17" s="69"/>
      <c r="B17" s="300" t="s">
        <v>203</v>
      </c>
      <c r="C17" s="261"/>
      <c r="D17" s="9" t="s">
        <v>127</v>
      </c>
      <c r="E17" s="70"/>
      <c r="F17" s="290" t="s">
        <v>204</v>
      </c>
      <c r="G17" s="291"/>
      <c r="H17" s="290"/>
      <c r="I17" s="291"/>
      <c r="J17" s="386"/>
      <c r="K17" s="291"/>
      <c r="L17" s="48"/>
      <c r="M17" s="291"/>
      <c r="N17" s="73"/>
      <c r="O17" s="291"/>
      <c r="P17" s="73"/>
      <c r="Q17" s="291"/>
      <c r="R17" s="73"/>
      <c r="S17" s="291"/>
      <c r="T17" s="73"/>
      <c r="U17" s="291"/>
    </row>
    <row r="18" spans="1:21" ht="68.099999999999994">
      <c r="A18" s="14"/>
      <c r="B18" s="301" t="s">
        <v>205</v>
      </c>
      <c r="C18" s="261"/>
      <c r="D18" s="9" t="s">
        <v>127</v>
      </c>
      <c r="E18" s="10"/>
      <c r="F18" s="312" t="s">
        <v>192</v>
      </c>
      <c r="G18" s="263"/>
      <c r="H18" s="262"/>
      <c r="I18" s="263"/>
      <c r="J18" s="387"/>
      <c r="K18" s="263"/>
      <c r="L18" s="48"/>
      <c r="M18" s="263"/>
      <c r="N18" s="40"/>
      <c r="O18" s="263"/>
      <c r="P18" s="40"/>
      <c r="Q18" s="263"/>
      <c r="R18" s="40"/>
      <c r="S18" s="263"/>
      <c r="T18" s="40"/>
      <c r="U18" s="263"/>
    </row>
    <row r="19" spans="1:21">
      <c r="L19" s="237"/>
    </row>
    <row r="20" spans="1:21">
      <c r="L20" s="237"/>
    </row>
    <row r="21" spans="1:21">
      <c r="L21" s="237"/>
    </row>
    <row r="22" spans="1:21">
      <c r="L22" s="237"/>
    </row>
    <row r="23" spans="1:21">
      <c r="L23" s="237"/>
    </row>
    <row r="24" spans="1:21">
      <c r="L24" s="237"/>
    </row>
    <row r="25" spans="1:21">
      <c r="L25" s="237"/>
    </row>
    <row r="26" spans="1:21">
      <c r="L26" s="237"/>
    </row>
    <row r="27" spans="1:21">
      <c r="L27" s="236"/>
    </row>
  </sheetData>
  <mergeCells count="1">
    <mergeCell ref="J7:J18"/>
  </mergeCells>
  <hyperlinks>
    <hyperlink ref="F8" r:id="rId1" xr:uid="{EC18AC9F-97A4-6540-BFB0-5C5374701B6C}"/>
    <hyperlink ref="F9" r:id="rId2" xr:uid="{8F68EAF5-C94F-4344-89B1-C0F28A4FF515}"/>
    <hyperlink ref="F10" r:id="rId3" xr:uid="{21840F5B-1555-1E48-AAD2-EB251D5D5908}"/>
    <hyperlink ref="F18" r:id="rId4" xr:uid="{FB74CADE-4D37-1E40-9E72-022795E039EA}"/>
    <hyperlink ref="F13" r:id="rId5" xr:uid="{87758DD5-EAD4-8F41-9E4C-C78105442583}"/>
    <hyperlink ref="F16" r:id="rId6" xr:uid="{BE23469B-5241-9647-B067-C0606E8139D0}"/>
  </hyperlinks>
  <pageMargins left="0.25" right="0.25" top="0.75" bottom="0.75" header="0.3" footer="0.3"/>
  <pageSetup paperSize="8" orientation="landscape" horizontalDpi="1200" verticalDpi="120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B9DC-5D13-044A-B3E3-35E86CDB8F81}">
  <sheetPr codeName="Sheet7"/>
  <dimension ref="A1:U23"/>
  <sheetViews>
    <sheetView zoomScale="75" zoomScaleNormal="58" zoomScalePageLayoutView="85" workbookViewId="0">
      <selection activeCell="H7" sqref="H7"/>
    </sheetView>
  </sheetViews>
  <sheetFormatPr defaultColWidth="10.5" defaultRowHeight="15.95"/>
  <cols>
    <col min="1" max="1" width="18" style="234" customWidth="1"/>
    <col min="2" max="2" width="37" style="244" customWidth="1"/>
    <col min="3" max="3" width="3.5" style="234" customWidth="1"/>
    <col min="4" max="4" width="41.375" style="234" customWidth="1"/>
    <col min="5" max="5" width="3.5" style="234" customWidth="1"/>
    <col min="6" max="6" width="30.5" style="234" customWidth="1"/>
    <col min="7" max="7" width="3.5" style="234" customWidth="1"/>
    <col min="8" max="8" width="30.5" style="234" customWidth="1"/>
    <col min="9" max="9" width="3.5" style="234" customWidth="1"/>
    <col min="10" max="10" width="47.87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300" width="10.875" style="234"/>
    <col min="301" max="16384" width="10.5" style="234"/>
  </cols>
  <sheetData>
    <row r="1" spans="1:21" ht="24.95">
      <c r="A1" s="233" t="s">
        <v>206</v>
      </c>
    </row>
    <row r="3" spans="1:21" s="39" customFormat="1" ht="120">
      <c r="A3" s="269" t="s">
        <v>207</v>
      </c>
      <c r="B3" s="56" t="s">
        <v>208</v>
      </c>
      <c r="D3" s="9" t="s">
        <v>209</v>
      </c>
      <c r="F3" s="57"/>
      <c r="H3" s="57"/>
      <c r="J3" s="48"/>
      <c r="L3" s="48"/>
      <c r="N3" s="38"/>
      <c r="P3" s="38"/>
      <c r="R3" s="38"/>
      <c r="T3" s="38"/>
    </row>
    <row r="4" spans="1:21" s="37" customFormat="1" ht="18">
      <c r="A4" s="55"/>
      <c r="B4" s="46"/>
      <c r="D4" s="46"/>
      <c r="F4" s="46"/>
      <c r="H4" s="46"/>
      <c r="J4" s="47"/>
      <c r="L4" s="39"/>
      <c r="N4" s="47"/>
      <c r="P4" s="47"/>
      <c r="R4" s="47"/>
      <c r="T4" s="47"/>
    </row>
    <row r="5" spans="1:21" s="52" customFormat="1" ht="57">
      <c r="A5" s="50"/>
      <c r="B5" s="51"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6"/>
      <c r="D6" s="46"/>
      <c r="F6" s="46"/>
      <c r="H6" s="46"/>
      <c r="J6" s="47"/>
      <c r="N6" s="47"/>
      <c r="P6" s="47"/>
      <c r="R6" s="47"/>
      <c r="T6" s="47"/>
    </row>
    <row r="7" spans="1:21" s="8" customFormat="1" ht="75">
      <c r="A7" s="13"/>
      <c r="B7" s="15" t="s">
        <v>210</v>
      </c>
      <c r="D7" s="9" t="s">
        <v>127</v>
      </c>
      <c r="F7" s="88" t="s">
        <v>211</v>
      </c>
      <c r="G7" s="17"/>
      <c r="H7" s="88" t="s">
        <v>212</v>
      </c>
      <c r="I7" s="17"/>
      <c r="J7" s="382"/>
      <c r="K7" s="17"/>
      <c r="L7" s="48"/>
      <c r="M7" s="17"/>
      <c r="N7" s="38"/>
      <c r="O7" s="37"/>
      <c r="P7" s="38"/>
      <c r="Q7" s="37"/>
      <c r="R7" s="38"/>
      <c r="S7" s="37"/>
      <c r="T7" s="38"/>
      <c r="U7" s="17"/>
    </row>
    <row r="8" spans="1:21" s="8" customFormat="1" ht="60">
      <c r="A8" s="13"/>
      <c r="B8" s="230" t="s">
        <v>213</v>
      </c>
      <c r="D8" s="9" t="s">
        <v>127</v>
      </c>
      <c r="F8" s="88" t="s">
        <v>214</v>
      </c>
      <c r="G8" s="17"/>
      <c r="H8" s="88" t="s">
        <v>212</v>
      </c>
      <c r="I8" s="17"/>
      <c r="J8" s="383"/>
      <c r="K8" s="37"/>
      <c r="L8" s="48"/>
      <c r="M8" s="37"/>
      <c r="N8" s="38"/>
      <c r="O8" s="37"/>
      <c r="P8" s="38"/>
      <c r="Q8" s="37"/>
      <c r="R8" s="38"/>
      <c r="S8" s="37"/>
      <c r="T8" s="38"/>
      <c r="U8" s="37"/>
    </row>
    <row r="9" spans="1:21" s="8" customFormat="1" ht="165">
      <c r="A9" s="13"/>
      <c r="B9" s="231" t="s">
        <v>215</v>
      </c>
      <c r="D9" s="9" t="s">
        <v>127</v>
      </c>
      <c r="F9" s="88" t="s">
        <v>216</v>
      </c>
      <c r="G9" s="17"/>
      <c r="H9" s="88"/>
      <c r="I9" s="17"/>
      <c r="J9" s="383"/>
      <c r="K9" s="39"/>
      <c r="L9" s="48"/>
      <c r="M9" s="39"/>
      <c r="N9" s="38"/>
      <c r="O9" s="39"/>
      <c r="P9" s="38"/>
      <c r="Q9" s="39"/>
      <c r="R9" s="38"/>
      <c r="S9" s="39"/>
      <c r="T9" s="38"/>
      <c r="U9" s="39"/>
    </row>
    <row r="10" spans="1:21" s="8" customFormat="1" ht="60">
      <c r="A10" s="13"/>
      <c r="B10" s="231" t="s">
        <v>217</v>
      </c>
      <c r="D10" s="9" t="s">
        <v>127</v>
      </c>
      <c r="F10" s="88" t="s">
        <v>218</v>
      </c>
      <c r="G10" s="17"/>
      <c r="H10" s="88"/>
      <c r="I10" s="17"/>
      <c r="J10" s="383"/>
      <c r="K10" s="39"/>
      <c r="L10" s="48"/>
      <c r="M10" s="39"/>
      <c r="N10" s="38"/>
      <c r="O10" s="39"/>
      <c r="P10" s="38"/>
      <c r="Q10" s="39"/>
      <c r="R10" s="38"/>
      <c r="S10" s="39"/>
      <c r="T10" s="38"/>
      <c r="U10" s="39"/>
    </row>
    <row r="11" spans="1:21" s="8" customFormat="1" ht="105">
      <c r="A11" s="13"/>
      <c r="B11" s="229" t="s">
        <v>219</v>
      </c>
      <c r="D11" s="9" t="s">
        <v>127</v>
      </c>
      <c r="F11" s="88" t="s">
        <v>220</v>
      </c>
      <c r="G11" s="17"/>
      <c r="H11" s="88"/>
      <c r="I11" s="17"/>
      <c r="J11" s="383"/>
      <c r="K11" s="37"/>
      <c r="L11" s="48"/>
      <c r="M11" s="37"/>
      <c r="N11" s="38"/>
      <c r="O11" s="37"/>
      <c r="P11" s="38"/>
      <c r="Q11" s="37"/>
      <c r="R11" s="38"/>
      <c r="S11" s="37"/>
      <c r="T11" s="38"/>
      <c r="U11" s="37"/>
    </row>
    <row r="12" spans="1:21" s="8" customFormat="1" ht="33.950000000000003">
      <c r="A12" s="13"/>
      <c r="B12" s="231" t="s">
        <v>221</v>
      </c>
      <c r="D12" s="9" t="s">
        <v>127</v>
      </c>
      <c r="F12" s="312" t="s">
        <v>222</v>
      </c>
      <c r="G12" s="17"/>
      <c r="H12" s="88"/>
      <c r="I12" s="17"/>
      <c r="J12" s="383"/>
      <c r="K12" s="17"/>
      <c r="L12" s="48"/>
      <c r="M12" s="17"/>
      <c r="N12" s="38"/>
      <c r="O12" s="17"/>
      <c r="P12" s="38"/>
      <c r="Q12" s="17"/>
      <c r="R12" s="38"/>
      <c r="S12" s="17"/>
      <c r="T12" s="38"/>
      <c r="U12" s="17"/>
    </row>
    <row r="13" spans="1:21" s="8" customFormat="1" ht="32.25" customHeight="1">
      <c r="A13" s="13"/>
      <c r="B13" s="230" t="s">
        <v>223</v>
      </c>
      <c r="D13" s="9" t="s">
        <v>160</v>
      </c>
      <c r="F13" s="88" t="s">
        <v>75</v>
      </c>
      <c r="G13" s="17"/>
      <c r="H13" s="88" t="s">
        <v>224</v>
      </c>
      <c r="I13" s="17"/>
      <c r="J13" s="383"/>
      <c r="K13" s="17"/>
      <c r="L13" s="48"/>
      <c r="M13" s="17"/>
      <c r="N13" s="38"/>
      <c r="O13" s="17"/>
      <c r="P13" s="38"/>
      <c r="Q13" s="17"/>
      <c r="R13" s="38"/>
      <c r="S13" s="17"/>
      <c r="T13" s="38"/>
      <c r="U13" s="17"/>
    </row>
    <row r="14" spans="1:21" s="8" customFormat="1" ht="32.25" customHeight="1">
      <c r="A14" s="13"/>
      <c r="B14" s="230" t="s">
        <v>225</v>
      </c>
      <c r="D14" s="9" t="s">
        <v>160</v>
      </c>
      <c r="F14" s="88" t="s">
        <v>75</v>
      </c>
      <c r="G14" s="17"/>
      <c r="H14" s="88" t="s">
        <v>226</v>
      </c>
      <c r="I14" s="17"/>
      <c r="J14" s="383"/>
      <c r="K14" s="17"/>
      <c r="L14" s="48"/>
      <c r="M14" s="17"/>
      <c r="N14" s="38"/>
      <c r="O14" s="17"/>
      <c r="P14" s="38"/>
      <c r="Q14" s="17"/>
      <c r="R14" s="38"/>
      <c r="S14" s="17"/>
      <c r="T14" s="38"/>
      <c r="U14" s="17"/>
    </row>
    <row r="15" spans="1:21" s="8" customFormat="1" ht="60">
      <c r="A15" s="13"/>
      <c r="B15" s="231" t="s">
        <v>227</v>
      </c>
      <c r="D15" s="9" t="s">
        <v>127</v>
      </c>
      <c r="F15" s="88" t="s">
        <v>218</v>
      </c>
      <c r="G15" s="237"/>
      <c r="H15" s="88" t="s">
        <v>212</v>
      </c>
      <c r="I15" s="237"/>
      <c r="J15" s="383"/>
      <c r="K15" s="237"/>
      <c r="L15" s="48"/>
      <c r="M15" s="237"/>
      <c r="N15" s="38"/>
      <c r="O15" s="237"/>
      <c r="P15" s="38"/>
      <c r="Q15" s="237"/>
      <c r="R15" s="38"/>
      <c r="S15" s="237"/>
      <c r="T15" s="38"/>
      <c r="U15" s="237"/>
    </row>
    <row r="16" spans="1:21" s="8" customFormat="1" ht="45">
      <c r="A16" s="13"/>
      <c r="B16" s="230" t="s">
        <v>228</v>
      </c>
      <c r="D16" s="9" t="s">
        <v>229</v>
      </c>
      <c r="F16" s="88" t="s">
        <v>230</v>
      </c>
      <c r="G16" s="237"/>
      <c r="H16" s="88"/>
      <c r="I16" s="237"/>
      <c r="J16" s="383"/>
      <c r="K16" s="237"/>
      <c r="L16" s="48"/>
      <c r="M16" s="237"/>
      <c r="N16" s="38"/>
      <c r="O16" s="237"/>
      <c r="P16" s="38"/>
      <c r="Q16" s="237"/>
      <c r="R16" s="38"/>
      <c r="S16" s="237"/>
      <c r="T16" s="38"/>
      <c r="U16" s="237"/>
    </row>
    <row r="17" spans="1:21" s="8" customFormat="1">
      <c r="A17" s="13"/>
      <c r="B17" s="232" t="s">
        <v>231</v>
      </c>
      <c r="D17" s="9" t="s">
        <v>127</v>
      </c>
      <c r="F17" s="88" t="s">
        <v>232</v>
      </c>
      <c r="G17" s="237"/>
      <c r="H17" s="88"/>
      <c r="I17" s="237"/>
      <c r="J17" s="383"/>
      <c r="K17" s="237"/>
      <c r="L17" s="48"/>
      <c r="M17" s="237"/>
      <c r="N17" s="38"/>
      <c r="O17" s="237"/>
      <c r="P17" s="38"/>
      <c r="Q17" s="237"/>
      <c r="R17" s="38"/>
      <c r="S17" s="237"/>
      <c r="T17" s="38"/>
      <c r="U17" s="237"/>
    </row>
    <row r="18" spans="1:21" s="8" customFormat="1">
      <c r="A18" s="13"/>
      <c r="B18" s="15" t="s">
        <v>233</v>
      </c>
      <c r="D18" s="9" t="s">
        <v>127</v>
      </c>
      <c r="F18" s="88" t="s">
        <v>232</v>
      </c>
      <c r="G18" s="237"/>
      <c r="H18" s="88"/>
      <c r="I18" s="237"/>
      <c r="J18" s="384"/>
      <c r="K18" s="237"/>
      <c r="L18" s="48"/>
      <c r="M18" s="237"/>
      <c r="N18" s="38"/>
      <c r="O18" s="237"/>
      <c r="P18" s="38"/>
      <c r="Q18" s="237"/>
      <c r="R18" s="38"/>
      <c r="S18" s="237"/>
      <c r="T18" s="38"/>
      <c r="U18" s="237"/>
    </row>
    <row r="19" spans="1:21" s="236" customFormat="1">
      <c r="A19" s="235"/>
      <c r="B19" s="245"/>
      <c r="L19" s="237"/>
    </row>
    <row r="20" spans="1:21">
      <c r="L20" s="237"/>
    </row>
    <row r="21" spans="1:21">
      <c r="L21" s="237"/>
    </row>
    <row r="22" spans="1:21">
      <c r="L22" s="237"/>
    </row>
    <row r="23" spans="1:21">
      <c r="L23" s="236"/>
    </row>
  </sheetData>
  <mergeCells count="1">
    <mergeCell ref="J7:J18"/>
  </mergeCells>
  <hyperlinks>
    <hyperlink ref="F12" r:id="rId1" xr:uid="{CD481BEA-244F-2F4C-AA4B-BBF903E8C713}"/>
  </hyperlinks>
  <pageMargins left="0.7" right="0.7" top="0.75" bottom="0.75" header="0.3" footer="0.3"/>
  <pageSetup paperSize="8"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E8D-9B8E-814D-8F26-01732F729F03}">
  <sheetPr codeName="Sheet8"/>
  <dimension ref="A1:U25"/>
  <sheetViews>
    <sheetView zoomScale="68" zoomScaleNormal="30" zoomScalePageLayoutView="50" workbookViewId="0">
      <selection activeCell="B5" sqref="B5"/>
    </sheetView>
  </sheetViews>
  <sheetFormatPr defaultColWidth="10.5" defaultRowHeight="15.95"/>
  <cols>
    <col min="1" max="1" width="15" style="234" customWidth="1"/>
    <col min="2" max="2" width="65.375" style="234" customWidth="1"/>
    <col min="3" max="3" width="3.375" style="234" customWidth="1"/>
    <col min="4" max="4" width="38.5" style="234" customWidth="1"/>
    <col min="5" max="5" width="3.375" style="234" customWidth="1"/>
    <col min="6" max="6" width="26.375" style="234" customWidth="1"/>
    <col min="7" max="7" width="3.375" style="234" customWidth="1"/>
    <col min="8" max="8" width="26.375" style="234" customWidth="1"/>
    <col min="9" max="9" width="3.375" style="234" customWidth="1"/>
    <col min="10" max="10" width="51" style="234" customWidth="1"/>
    <col min="11" max="11" width="3.375" style="234" customWidth="1"/>
    <col min="12" max="12" width="36.125" style="234" customWidth="1"/>
    <col min="13" max="13" width="3.375" style="234" customWidth="1"/>
    <col min="14" max="14" width="39.5" style="234" customWidth="1"/>
    <col min="15" max="15" width="3.375" style="234" customWidth="1"/>
    <col min="16" max="16" width="39.5" style="234" customWidth="1"/>
    <col min="17" max="17" width="3.375" style="234" customWidth="1"/>
    <col min="18" max="18" width="39.5" style="234" customWidth="1"/>
    <col min="19" max="19" width="3.375" style="234" customWidth="1"/>
    <col min="20" max="20" width="39.5" style="234" customWidth="1"/>
    <col min="21" max="21" width="3.375" style="234" customWidth="1"/>
    <col min="22" max="16384" width="10.5" style="234"/>
  </cols>
  <sheetData>
    <row r="1" spans="1:21" ht="24.95">
      <c r="A1" s="233" t="s">
        <v>234</v>
      </c>
    </row>
    <row r="3" spans="1:21" s="39" customFormat="1" ht="195">
      <c r="A3" s="269" t="s">
        <v>235</v>
      </c>
      <c r="B3" s="294" t="s">
        <v>236</v>
      </c>
      <c r="D3" s="9" t="s">
        <v>196</v>
      </c>
      <c r="F3" s="57"/>
      <c r="H3" s="57" t="s">
        <v>237</v>
      </c>
      <c r="J3" s="48"/>
      <c r="L3" s="48"/>
      <c r="N3" s="38"/>
      <c r="P3" s="38"/>
      <c r="R3" s="38"/>
      <c r="T3" s="38"/>
    </row>
    <row r="4" spans="1:21" s="37" customFormat="1" ht="18">
      <c r="A4" s="55"/>
      <c r="B4" s="47"/>
      <c r="D4" s="46"/>
      <c r="F4" s="46"/>
      <c r="H4" s="46"/>
      <c r="J4" s="47"/>
      <c r="L4" s="39"/>
      <c r="N4" s="47"/>
      <c r="P4" s="47"/>
      <c r="R4" s="47"/>
      <c r="T4" s="47"/>
    </row>
    <row r="5" spans="1:21" s="52" customFormat="1" ht="57">
      <c r="A5" s="50"/>
      <c r="B5" s="296" t="s">
        <v>114</v>
      </c>
      <c r="D5" s="82" t="s">
        <v>115</v>
      </c>
      <c r="E5" s="44"/>
      <c r="F5" s="82" t="s">
        <v>116</v>
      </c>
      <c r="G5" s="44"/>
      <c r="H5" s="82" t="s">
        <v>117</v>
      </c>
      <c r="J5" s="45" t="s">
        <v>118</v>
      </c>
      <c r="K5" s="44"/>
      <c r="L5" s="45" t="s">
        <v>119</v>
      </c>
      <c r="M5" s="44"/>
      <c r="N5" s="45" t="s">
        <v>120</v>
      </c>
      <c r="O5" s="44"/>
      <c r="P5" s="45" t="s">
        <v>121</v>
      </c>
      <c r="Q5" s="44"/>
      <c r="R5" s="45" t="s">
        <v>122</v>
      </c>
      <c r="S5" s="44"/>
      <c r="T5" s="45" t="s">
        <v>123</v>
      </c>
      <c r="U5" s="44"/>
    </row>
    <row r="6" spans="1:21" s="37" customFormat="1" ht="18">
      <c r="A6" s="55"/>
      <c r="B6" s="47"/>
      <c r="D6" s="46"/>
      <c r="F6" s="46"/>
      <c r="H6" s="46"/>
      <c r="J6" s="47"/>
      <c r="N6" s="47"/>
      <c r="P6" s="47"/>
      <c r="R6" s="47"/>
      <c r="T6" s="47"/>
    </row>
    <row r="7" spans="1:21" s="39" customFormat="1" ht="30">
      <c r="A7" s="269" t="s">
        <v>151</v>
      </c>
      <c r="B7" s="294" t="s">
        <v>238</v>
      </c>
      <c r="D7" s="9" t="s">
        <v>239</v>
      </c>
      <c r="F7" s="57"/>
      <c r="H7" s="57"/>
      <c r="J7" s="48"/>
      <c r="L7" s="48"/>
    </row>
    <row r="8" spans="1:21" s="37" customFormat="1" ht="18">
      <c r="A8" s="67"/>
      <c r="B8" s="47"/>
      <c r="D8" s="46"/>
      <c r="F8" s="46"/>
      <c r="H8" s="46"/>
      <c r="J8" s="47"/>
    </row>
    <row r="9" spans="1:21" s="8" customFormat="1" ht="51" customHeight="1">
      <c r="A9" s="269" t="s">
        <v>240</v>
      </c>
      <c r="B9" s="298" t="s">
        <v>241</v>
      </c>
      <c r="D9" s="9" t="s">
        <v>144</v>
      </c>
      <c r="F9" s="88" t="s">
        <v>75</v>
      </c>
      <c r="G9" s="17"/>
      <c r="H9" s="88" t="s">
        <v>145</v>
      </c>
      <c r="I9" s="17"/>
      <c r="J9" s="382"/>
      <c r="K9" s="17"/>
      <c r="L9" s="48"/>
      <c r="M9" s="37"/>
      <c r="N9" s="38"/>
      <c r="O9" s="17"/>
      <c r="P9" s="38"/>
      <c r="Q9" s="37"/>
      <c r="R9" s="38"/>
      <c r="S9" s="37"/>
      <c r="T9" s="38"/>
      <c r="U9" s="17"/>
    </row>
    <row r="10" spans="1:21" s="8" customFormat="1" ht="51" customHeight="1">
      <c r="A10" s="368" t="s">
        <v>242</v>
      </c>
      <c r="B10" s="299" t="s">
        <v>243</v>
      </c>
      <c r="D10" s="9" t="s">
        <v>144</v>
      </c>
      <c r="F10" s="88" t="s">
        <v>75</v>
      </c>
      <c r="G10" s="17"/>
      <c r="H10" s="88" t="s">
        <v>145</v>
      </c>
      <c r="I10" s="17"/>
      <c r="J10" s="383"/>
      <c r="K10" s="37"/>
      <c r="L10" s="48"/>
      <c r="M10" s="37"/>
      <c r="N10" s="38"/>
      <c r="O10" s="37"/>
      <c r="P10" s="38"/>
      <c r="Q10" s="37"/>
      <c r="R10" s="38"/>
      <c r="S10" s="37"/>
      <c r="T10" s="38"/>
      <c r="U10" s="37"/>
    </row>
    <row r="11" spans="1:21" s="8" customFormat="1" ht="51" customHeight="1">
      <c r="A11" s="381"/>
      <c r="B11" s="302" t="s">
        <v>244</v>
      </c>
      <c r="D11" s="9" t="s">
        <v>144</v>
      </c>
      <c r="F11" s="88" t="s">
        <v>75</v>
      </c>
      <c r="G11" s="17"/>
      <c r="H11" s="88" t="s">
        <v>145</v>
      </c>
      <c r="I11" s="17"/>
      <c r="J11" s="383"/>
      <c r="K11" s="39"/>
      <c r="L11" s="48"/>
      <c r="M11" s="39"/>
      <c r="N11" s="38"/>
      <c r="O11" s="39"/>
      <c r="P11" s="38"/>
      <c r="Q11" s="39"/>
      <c r="R11" s="38"/>
      <c r="S11" s="39"/>
      <c r="T11" s="38"/>
      <c r="U11" s="39"/>
    </row>
    <row r="12" spans="1:21" s="8" customFormat="1" ht="51" customHeight="1">
      <c r="A12" s="381"/>
      <c r="B12" s="302" t="s">
        <v>245</v>
      </c>
      <c r="D12" s="9" t="s">
        <v>144</v>
      </c>
      <c r="F12" s="88" t="s">
        <v>75</v>
      </c>
      <c r="G12" s="17"/>
      <c r="H12" s="88" t="s">
        <v>145</v>
      </c>
      <c r="I12" s="17"/>
      <c r="J12" s="383"/>
      <c r="K12" s="37"/>
      <c r="L12" s="48"/>
      <c r="M12" s="37"/>
      <c r="N12" s="38"/>
      <c r="O12" s="37"/>
      <c r="P12" s="38"/>
      <c r="Q12" s="37"/>
      <c r="R12" s="38"/>
      <c r="S12" s="37"/>
      <c r="T12" s="38"/>
      <c r="U12" s="37"/>
    </row>
    <row r="13" spans="1:21" s="8" customFormat="1" ht="51" customHeight="1">
      <c r="A13" s="381"/>
      <c r="B13" s="302" t="s">
        <v>246</v>
      </c>
      <c r="D13" s="9" t="s">
        <v>144</v>
      </c>
      <c r="F13" s="88" t="s">
        <v>75</v>
      </c>
      <c r="G13" s="17"/>
      <c r="H13" s="88" t="s">
        <v>145</v>
      </c>
      <c r="I13" s="17"/>
      <c r="J13" s="383"/>
      <c r="K13" s="17"/>
      <c r="L13" s="48"/>
      <c r="M13" s="17"/>
      <c r="N13" s="38"/>
      <c r="O13" s="17"/>
      <c r="P13" s="38"/>
      <c r="Q13" s="17"/>
      <c r="R13" s="38"/>
      <c r="S13" s="17"/>
      <c r="T13" s="38"/>
      <c r="U13" s="17"/>
    </row>
    <row r="14" spans="1:21" s="8" customFormat="1" ht="51" customHeight="1">
      <c r="A14" s="381"/>
      <c r="B14" s="302" t="s">
        <v>247</v>
      </c>
      <c r="D14" s="9" t="s">
        <v>144</v>
      </c>
      <c r="F14" s="88" t="s">
        <v>75</v>
      </c>
      <c r="G14" s="17"/>
      <c r="H14" s="88" t="s">
        <v>145</v>
      </c>
      <c r="I14" s="17"/>
      <c r="J14" s="383"/>
      <c r="K14" s="17"/>
      <c r="L14" s="48"/>
      <c r="M14" s="17"/>
      <c r="N14" s="38"/>
      <c r="O14" s="17"/>
      <c r="P14" s="38"/>
      <c r="Q14" s="17"/>
      <c r="R14" s="38"/>
      <c r="S14" s="17"/>
      <c r="T14" s="38"/>
      <c r="U14" s="17"/>
    </row>
    <row r="15" spans="1:21" s="8" customFormat="1" ht="51" customHeight="1">
      <c r="A15" s="381"/>
      <c r="B15" s="302" t="s">
        <v>248</v>
      </c>
      <c r="D15" s="9" t="s">
        <v>144</v>
      </c>
      <c r="F15" s="88" t="s">
        <v>75</v>
      </c>
      <c r="G15" s="17"/>
      <c r="H15" s="88" t="s">
        <v>145</v>
      </c>
      <c r="I15" s="17"/>
      <c r="J15" s="383"/>
      <c r="K15" s="17"/>
      <c r="L15" s="48"/>
      <c r="M15" s="17"/>
      <c r="N15" s="38"/>
      <c r="O15" s="17"/>
      <c r="P15" s="38"/>
      <c r="Q15" s="17"/>
      <c r="R15" s="38"/>
      <c r="S15" s="17"/>
      <c r="T15" s="38"/>
      <c r="U15" s="17"/>
    </row>
    <row r="16" spans="1:21" s="8" customFormat="1" ht="51" customHeight="1">
      <c r="A16" s="368" t="s">
        <v>249</v>
      </c>
      <c r="B16" s="298" t="s">
        <v>250</v>
      </c>
      <c r="D16" s="9" t="s">
        <v>144</v>
      </c>
      <c r="F16" s="88" t="s">
        <v>75</v>
      </c>
      <c r="G16" s="237"/>
      <c r="H16" s="88" t="s">
        <v>145</v>
      </c>
      <c r="I16" s="237"/>
      <c r="J16" s="383"/>
      <c r="K16" s="237"/>
      <c r="L16" s="48"/>
      <c r="M16" s="237"/>
      <c r="N16" s="38"/>
      <c r="O16" s="237"/>
      <c r="P16" s="38"/>
      <c r="Q16" s="237"/>
      <c r="R16" s="38"/>
      <c r="S16" s="237"/>
      <c r="T16" s="38"/>
      <c r="U16" s="237"/>
    </row>
    <row r="17" spans="1:21" s="8" customFormat="1" ht="51" customHeight="1">
      <c r="A17" s="381"/>
      <c r="B17" s="298" t="s">
        <v>251</v>
      </c>
      <c r="D17" s="9" t="s">
        <v>144</v>
      </c>
      <c r="F17" s="88" t="s">
        <v>75</v>
      </c>
      <c r="G17" s="237"/>
      <c r="H17" s="88" t="s">
        <v>145</v>
      </c>
      <c r="I17" s="237"/>
      <c r="J17" s="383"/>
      <c r="K17" s="237"/>
      <c r="L17" s="48"/>
      <c r="M17" s="237"/>
      <c r="N17" s="38"/>
      <c r="O17" s="237"/>
      <c r="P17" s="38"/>
      <c r="Q17" s="237"/>
      <c r="R17" s="38"/>
      <c r="S17" s="237"/>
      <c r="T17" s="38"/>
      <c r="U17" s="237"/>
    </row>
    <row r="18" spans="1:21" s="8" customFormat="1" ht="51" customHeight="1">
      <c r="A18" s="368" t="s">
        <v>252</v>
      </c>
      <c r="B18" s="302" t="s">
        <v>253</v>
      </c>
      <c r="D18" s="9" t="s">
        <v>144</v>
      </c>
      <c r="F18" s="88" t="s">
        <v>75</v>
      </c>
      <c r="G18" s="237"/>
      <c r="H18" s="88" t="s">
        <v>145</v>
      </c>
      <c r="I18" s="237"/>
      <c r="J18" s="383"/>
      <c r="K18" s="237"/>
      <c r="L18" s="48"/>
      <c r="M18" s="237"/>
      <c r="N18" s="38"/>
      <c r="O18" s="237"/>
      <c r="P18" s="38"/>
      <c r="Q18" s="237"/>
      <c r="R18" s="38"/>
      <c r="S18" s="237"/>
      <c r="T18" s="38"/>
      <c r="U18" s="237"/>
    </row>
    <row r="19" spans="1:21" s="8" customFormat="1" ht="51" customHeight="1">
      <c r="A19" s="381"/>
      <c r="B19" s="302" t="s">
        <v>254</v>
      </c>
      <c r="D19" s="9" t="s">
        <v>144</v>
      </c>
      <c r="F19" s="88" t="s">
        <v>75</v>
      </c>
      <c r="G19" s="237"/>
      <c r="H19" s="88" t="s">
        <v>145</v>
      </c>
      <c r="I19" s="237"/>
      <c r="J19" s="383"/>
      <c r="K19" s="237"/>
      <c r="L19" s="48"/>
      <c r="M19" s="237"/>
      <c r="N19" s="38"/>
      <c r="O19" s="237"/>
      <c r="P19" s="38"/>
      <c r="Q19" s="237"/>
      <c r="R19" s="38"/>
      <c r="S19" s="237"/>
      <c r="T19" s="38"/>
      <c r="U19" s="237"/>
    </row>
    <row r="20" spans="1:21" s="8" customFormat="1" ht="51" customHeight="1">
      <c r="A20" s="381"/>
      <c r="B20" s="302" t="s">
        <v>255</v>
      </c>
      <c r="D20" s="9" t="s">
        <v>144</v>
      </c>
      <c r="F20" s="88" t="s">
        <v>75</v>
      </c>
      <c r="G20" s="237"/>
      <c r="H20" s="88" t="s">
        <v>145</v>
      </c>
      <c r="I20" s="237"/>
      <c r="J20" s="383"/>
      <c r="K20" s="237"/>
      <c r="L20" s="48"/>
      <c r="M20" s="237"/>
      <c r="N20" s="38"/>
      <c r="O20" s="237"/>
      <c r="P20" s="38"/>
      <c r="Q20" s="237"/>
      <c r="R20" s="38"/>
      <c r="S20" s="237"/>
      <c r="T20" s="38"/>
      <c r="U20" s="237"/>
    </row>
    <row r="21" spans="1:21" s="8" customFormat="1" ht="51" customHeight="1">
      <c r="A21" s="381"/>
      <c r="B21" s="302" t="s">
        <v>256</v>
      </c>
      <c r="D21" s="9" t="s">
        <v>144</v>
      </c>
      <c r="F21" s="88" t="s">
        <v>75</v>
      </c>
      <c r="G21" s="237"/>
      <c r="H21" s="88" t="s">
        <v>145</v>
      </c>
      <c r="I21" s="237"/>
      <c r="J21" s="383"/>
      <c r="K21" s="237"/>
      <c r="L21" s="48"/>
      <c r="M21" s="237"/>
      <c r="N21" s="38"/>
      <c r="O21" s="237"/>
      <c r="P21" s="38"/>
      <c r="Q21" s="237"/>
      <c r="R21" s="38"/>
      <c r="S21" s="237"/>
      <c r="T21" s="38"/>
      <c r="U21" s="237"/>
    </row>
    <row r="22" spans="1:21" s="8" customFormat="1" ht="51" customHeight="1">
      <c r="A22" s="368" t="s">
        <v>257</v>
      </c>
      <c r="B22" s="302" t="s">
        <v>258</v>
      </c>
      <c r="D22" s="9" t="s">
        <v>144</v>
      </c>
      <c r="F22" s="88" t="s">
        <v>75</v>
      </c>
      <c r="G22" s="237"/>
      <c r="H22" s="88" t="s">
        <v>145</v>
      </c>
      <c r="I22" s="237"/>
      <c r="J22" s="383"/>
      <c r="K22" s="237"/>
      <c r="L22" s="48"/>
      <c r="M22" s="237"/>
      <c r="N22" s="38"/>
      <c r="O22" s="237"/>
      <c r="P22" s="38"/>
      <c r="Q22" s="237"/>
      <c r="R22" s="38"/>
      <c r="S22" s="237"/>
      <c r="T22" s="38"/>
      <c r="U22" s="237"/>
    </row>
    <row r="23" spans="1:21" s="8" customFormat="1" ht="51" customHeight="1">
      <c r="A23" s="381"/>
      <c r="B23" s="302" t="s">
        <v>259</v>
      </c>
      <c r="D23" s="9" t="s">
        <v>144</v>
      </c>
      <c r="F23" s="88" t="s">
        <v>75</v>
      </c>
      <c r="G23" s="237"/>
      <c r="H23" s="88" t="s">
        <v>145</v>
      </c>
      <c r="I23" s="237"/>
      <c r="J23" s="383"/>
      <c r="K23" s="237"/>
      <c r="L23" s="48"/>
      <c r="M23" s="237"/>
      <c r="N23" s="38"/>
      <c r="O23" s="237"/>
      <c r="P23" s="38"/>
      <c r="Q23" s="237"/>
      <c r="R23" s="38"/>
      <c r="S23" s="237"/>
      <c r="T23" s="38"/>
      <c r="U23" s="237"/>
    </row>
    <row r="24" spans="1:21" s="8" customFormat="1" ht="51" customHeight="1">
      <c r="A24" s="269" t="s">
        <v>260</v>
      </c>
      <c r="B24" s="302" t="s">
        <v>261</v>
      </c>
      <c r="D24" s="9" t="s">
        <v>144</v>
      </c>
      <c r="F24" s="88" t="s">
        <v>75</v>
      </c>
      <c r="G24" s="237"/>
      <c r="H24" s="88" t="s">
        <v>145</v>
      </c>
      <c r="I24" s="237"/>
      <c r="J24" s="384"/>
      <c r="K24" s="237"/>
      <c r="L24" s="48"/>
      <c r="M24" s="237"/>
      <c r="N24" s="38"/>
      <c r="O24" s="237"/>
      <c r="P24" s="38"/>
      <c r="Q24" s="237"/>
      <c r="R24" s="38"/>
      <c r="S24" s="237"/>
      <c r="T24" s="38"/>
      <c r="U24" s="237"/>
    </row>
    <row r="25" spans="1:21" s="236" customFormat="1">
      <c r="A25" s="235"/>
    </row>
  </sheetData>
  <mergeCells count="5">
    <mergeCell ref="A10:A15"/>
    <mergeCell ref="A16:A17"/>
    <mergeCell ref="A18:A21"/>
    <mergeCell ref="A22:A23"/>
    <mergeCell ref="J9:J24"/>
  </mergeCells>
  <pageMargins left="0.7" right="0.7" top="0.75" bottom="0.75" header="0.3" footer="0.3"/>
  <pageSetup paperSize="8"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B5E1-377A-0E42-908B-D02E3C9B4F9B}">
  <sheetPr codeName="Sheet9"/>
  <dimension ref="A1:U9"/>
  <sheetViews>
    <sheetView zoomScale="75" zoomScaleNormal="34" zoomScalePageLayoutView="60" workbookViewId="0">
      <selection activeCell="H7" sqref="H7"/>
    </sheetView>
  </sheetViews>
  <sheetFormatPr defaultColWidth="10.5" defaultRowHeight="15.95"/>
  <cols>
    <col min="1" max="1" width="18.375" style="234" customWidth="1"/>
    <col min="2" max="2" width="37.5" style="234" customWidth="1"/>
    <col min="3" max="3" width="3" style="234" customWidth="1"/>
    <col min="4" max="4" width="39" style="234" customWidth="1"/>
    <col min="5" max="5" width="3" style="234" customWidth="1"/>
    <col min="6" max="6" width="28.5" style="234" customWidth="1"/>
    <col min="7" max="7" width="3" style="234" customWidth="1"/>
    <col min="8" max="8" width="28.5" style="234" customWidth="1"/>
    <col min="9" max="9" width="3" style="234" customWidth="1"/>
    <col min="10" max="10" width="39.5" style="234" customWidth="1"/>
    <col min="11" max="11" width="3" style="234" customWidth="1"/>
    <col min="12" max="12" width="36.125" style="234" customWidth="1"/>
    <col min="13" max="13" width="3" style="234" customWidth="1"/>
    <col min="14" max="14" width="39.5" style="234" customWidth="1"/>
    <col min="15" max="15" width="3" style="234" customWidth="1"/>
    <col min="16" max="16" width="39.5" style="234" customWidth="1"/>
    <col min="17" max="17" width="3" style="234" customWidth="1"/>
    <col min="18" max="18" width="39.5" style="234" customWidth="1"/>
    <col min="19" max="19" width="3" style="234" customWidth="1"/>
    <col min="20" max="20" width="39.5" style="234" customWidth="1"/>
    <col min="21" max="21" width="3" style="234" customWidth="1"/>
    <col min="22" max="16384" width="10.5" style="234"/>
  </cols>
  <sheetData>
    <row r="1" spans="1:21" ht="24.95">
      <c r="A1" s="233" t="s">
        <v>262</v>
      </c>
    </row>
    <row r="3" spans="1:21" s="29" customFormat="1" ht="90">
      <c r="A3" s="30" t="s">
        <v>263</v>
      </c>
      <c r="B3" s="306" t="s">
        <v>264</v>
      </c>
      <c r="C3" s="32"/>
      <c r="D3" s="9" t="s">
        <v>174</v>
      </c>
      <c r="E3" s="32"/>
      <c r="F3" s="33"/>
      <c r="G3" s="32"/>
      <c r="H3" s="33"/>
      <c r="I3" s="32"/>
      <c r="J3" s="6"/>
      <c r="L3" s="6"/>
      <c r="N3" s="35"/>
      <c r="P3" s="35"/>
      <c r="R3" s="35"/>
      <c r="T3" s="35"/>
    </row>
    <row r="4" spans="1:21" s="1" customFormat="1" ht="18">
      <c r="B4" s="3"/>
      <c r="D4" s="2"/>
      <c r="F4" s="2"/>
      <c r="H4" s="2"/>
      <c r="J4" s="3"/>
      <c r="L4" s="39"/>
      <c r="N4" s="3"/>
      <c r="P4" s="3"/>
      <c r="R4" s="3"/>
      <c r="T4" s="3"/>
    </row>
    <row r="5" spans="1:21" s="1" customFormat="1" ht="75.95">
      <c r="B5" s="3" t="s">
        <v>114</v>
      </c>
      <c r="D5" s="82" t="s">
        <v>115</v>
      </c>
      <c r="E5" s="44"/>
      <c r="F5" s="82" t="s">
        <v>116</v>
      </c>
      <c r="G5" s="44"/>
      <c r="H5" s="82" t="s">
        <v>117</v>
      </c>
      <c r="I5" s="52"/>
      <c r="J5" s="45" t="s">
        <v>118</v>
      </c>
      <c r="K5" s="27"/>
      <c r="L5" s="45" t="s">
        <v>119</v>
      </c>
      <c r="M5" s="27"/>
      <c r="N5" s="28" t="s">
        <v>120</v>
      </c>
      <c r="O5" s="27"/>
      <c r="P5" s="28" t="s">
        <v>121</v>
      </c>
      <c r="Q5" s="27"/>
      <c r="R5" s="28" t="s">
        <v>122</v>
      </c>
      <c r="S5" s="27"/>
      <c r="T5" s="28" t="s">
        <v>123</v>
      </c>
      <c r="U5" s="27"/>
    </row>
    <row r="6" spans="1:21" s="1" customFormat="1" ht="18">
      <c r="B6" s="3"/>
      <c r="D6" s="2"/>
      <c r="F6" s="2"/>
      <c r="H6" s="2"/>
      <c r="J6" s="3"/>
      <c r="L6" s="37"/>
      <c r="N6" s="3"/>
      <c r="P6" s="3"/>
      <c r="R6" s="3"/>
      <c r="T6" s="3"/>
    </row>
    <row r="7" spans="1:21" s="4" customFormat="1" ht="114.95" customHeight="1">
      <c r="A7" s="12"/>
      <c r="B7" s="304" t="s">
        <v>265</v>
      </c>
      <c r="C7" s="7"/>
      <c r="D7" s="9" t="s">
        <v>229</v>
      </c>
      <c r="E7" s="7"/>
      <c r="F7" s="88" t="s">
        <v>266</v>
      </c>
      <c r="G7" s="18"/>
      <c r="H7" s="88" t="s">
        <v>267</v>
      </c>
      <c r="I7" s="18"/>
      <c r="J7" s="388"/>
      <c r="K7" s="19"/>
      <c r="L7" s="303"/>
      <c r="M7" s="19"/>
      <c r="N7" s="35"/>
      <c r="O7" s="19"/>
      <c r="P7" s="35"/>
      <c r="Q7" s="19"/>
      <c r="R7" s="35"/>
      <c r="S7" s="19"/>
      <c r="T7" s="35"/>
      <c r="U7" s="19"/>
    </row>
    <row r="8" spans="1:21" s="4" customFormat="1" ht="114.95" customHeight="1">
      <c r="A8" s="13"/>
      <c r="B8" s="305" t="s">
        <v>268</v>
      </c>
      <c r="C8" s="8"/>
      <c r="D8" s="9" t="s">
        <v>229</v>
      </c>
      <c r="E8" s="8"/>
      <c r="F8" s="88" t="s">
        <v>266</v>
      </c>
      <c r="G8" s="20"/>
      <c r="H8" s="88" t="s">
        <v>267</v>
      </c>
      <c r="I8" s="20"/>
      <c r="J8" s="389"/>
      <c r="K8" s="1"/>
      <c r="L8" s="303"/>
      <c r="M8" s="1"/>
      <c r="N8" s="35"/>
      <c r="O8" s="1"/>
      <c r="P8" s="35"/>
      <c r="Q8" s="1"/>
      <c r="R8" s="35"/>
      <c r="S8" s="1"/>
      <c r="T8" s="35"/>
      <c r="U8" s="1"/>
    </row>
    <row r="9" spans="1:21" s="4" customFormat="1" ht="114.95" customHeight="1">
      <c r="A9" s="14"/>
      <c r="B9" s="305" t="s">
        <v>269</v>
      </c>
      <c r="C9" s="8"/>
      <c r="D9" s="9" t="s">
        <v>229</v>
      </c>
      <c r="E9" s="10"/>
      <c r="F9" s="88" t="s">
        <v>266</v>
      </c>
      <c r="G9" s="20"/>
      <c r="H9" s="88" t="s">
        <v>267</v>
      </c>
      <c r="I9" s="20"/>
      <c r="J9" s="390"/>
      <c r="K9" s="29"/>
      <c r="L9" s="303"/>
      <c r="M9" s="29"/>
      <c r="N9" s="35"/>
      <c r="O9" s="29"/>
      <c r="P9" s="35"/>
      <c r="Q9" s="29"/>
      <c r="R9" s="35"/>
      <c r="S9" s="29"/>
      <c r="T9" s="35"/>
      <c r="U9" s="29"/>
    </row>
  </sheetData>
  <mergeCells count="1">
    <mergeCell ref="J7:J9"/>
  </mergeCells>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7" ma:contentTypeDescription="Create a new document." ma:contentTypeScope="" ma:versionID="656fa464a202bdcc1929b32b0c31f002">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7e284f17adf587514d0b70a04944a1c4"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enumeration value="Planned"/>
          <xsd:enumeration value="on hol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4cc2e55-354e-4d6d-a994-23520a6368b5" xsi:nil="true"/>
    <lcf76f155ced4ddcb4097134ff3c332f xmlns="e5f84dc2-8d0a-4b0b-b04b-22a5c9c54e51">
      <Terms xmlns="http://schemas.microsoft.com/office/infopath/2007/PartnerControls"/>
    </lcf76f155ced4ddcb4097134ff3c332f>
    <Status xmlns="e5f84dc2-8d0a-4b0b-b04b-22a5c9c54e51" xsi:nil="true"/>
  </documentManagement>
</p:properties>
</file>

<file path=customXml/itemProps1.xml><?xml version="1.0" encoding="utf-8"?>
<ds:datastoreItem xmlns:ds="http://schemas.openxmlformats.org/officeDocument/2006/customXml" ds:itemID="{96251F3D-29CF-4B9A-BC4A-5E188F2CF263}"/>
</file>

<file path=customXml/itemProps2.xml><?xml version="1.0" encoding="utf-8"?>
<ds:datastoreItem xmlns:ds="http://schemas.openxmlformats.org/officeDocument/2006/customXml" ds:itemID="{7C0BC6C0-7B6D-4886-820A-3A51F212CFFB}"/>
</file>

<file path=customXml/itemProps3.xml><?xml version="1.0" encoding="utf-8"?>
<ds:datastoreItem xmlns:ds="http://schemas.openxmlformats.org/officeDocument/2006/customXml" ds:itemID="{8519F17E-4F5A-450D-B771-D83C95A897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Olesia Tolochko</cp:lastModifiedBy>
  <cp:revision/>
  <dcterms:created xsi:type="dcterms:W3CDTF">2020-07-14T03:16:31Z</dcterms:created>
  <dcterms:modified xsi:type="dcterms:W3CDTF">2023-07-03T10:05:04Z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