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kr36\Documents\COUNTRY WORK\RDC\work plan DRC\"/>
    </mc:Choice>
  </mc:AlternateContent>
  <bookViews>
    <workbookView xWindow="0" yWindow="0" windowWidth="38400" windowHeight="17010" activeTab="1"/>
  </bookViews>
  <sheets>
    <sheet name="Projet PT_2017-18" sheetId="1" r:id="rId1"/>
    <sheet name="Projet PT_2017-18_Détaillé" sheetId="5" r:id="rId2"/>
    <sheet name="Feuil3" sheetId="3" r:id="rId3"/>
  </sheets>
  <externalReferences>
    <externalReference r:id="rId4"/>
  </externalReferences>
  <calcPr calcId="171027"/>
</workbook>
</file>

<file path=xl/calcChain.xml><?xml version="1.0" encoding="utf-8"?>
<calcChain xmlns="http://schemas.openxmlformats.org/spreadsheetml/2006/main">
  <c r="E53" i="5" l="1"/>
  <c r="D53" i="5" s="1"/>
  <c r="E56" i="5"/>
  <c r="D56" i="5" s="1"/>
  <c r="E57" i="5"/>
  <c r="D57" i="5" s="1"/>
  <c r="G50" i="1" l="1"/>
  <c r="G47" i="1"/>
  <c r="G42" i="1"/>
  <c r="G40" i="1"/>
  <c r="G38" i="1"/>
  <c r="G36" i="1"/>
  <c r="G33" i="1"/>
  <c r="G31" i="1"/>
  <c r="G29" i="1"/>
  <c r="G26" i="1"/>
  <c r="G24" i="1"/>
  <c r="F161" i="5"/>
  <c r="E161" i="5" s="1"/>
  <c r="D161" i="5" s="1"/>
  <c r="E162" i="5"/>
  <c r="G16" i="1"/>
  <c r="G13" i="1"/>
  <c r="D107" i="5"/>
  <c r="F159" i="5"/>
  <c r="E159" i="5" s="1"/>
  <c r="D159" i="5" s="1"/>
  <c r="F160" i="5"/>
  <c r="F153" i="5"/>
  <c r="E163" i="5"/>
  <c r="F154" i="5"/>
  <c r="E154" i="5" s="1"/>
  <c r="F158" i="5"/>
  <c r="E158" i="5" s="1"/>
  <c r="F157" i="5"/>
  <c r="F156" i="5"/>
  <c r="F155" i="5"/>
  <c r="F151" i="5"/>
  <c r="F152" i="5"/>
  <c r="G51" i="1" l="1"/>
  <c r="D162" i="5"/>
  <c r="F141" i="5"/>
  <c r="F144" i="5"/>
  <c r="E141" i="5" s="1"/>
  <c r="F94" i="5"/>
  <c r="F137" i="5"/>
  <c r="E135" i="5" s="1"/>
  <c r="D135" i="5" s="1"/>
  <c r="D138" i="5" s="1"/>
  <c r="F147" i="5"/>
  <c r="F145" i="5"/>
  <c r="E145" i="5" s="1"/>
  <c r="D145" i="5" s="1"/>
  <c r="E125" i="5"/>
  <c r="D125" i="5" s="1"/>
  <c r="E130" i="5"/>
  <c r="D130" i="5" s="1"/>
  <c r="E131" i="5"/>
  <c r="D131" i="5" s="1"/>
  <c r="F110" i="5"/>
  <c r="F109" i="5"/>
  <c r="E152" i="5" l="1"/>
  <c r="D152" i="5" s="1"/>
  <c r="E153" i="5"/>
  <c r="D153" i="5" s="1"/>
  <c r="D154" i="5"/>
  <c r="E155" i="5"/>
  <c r="D155" i="5" s="1"/>
  <c r="E156" i="5"/>
  <c r="D156" i="5" s="1"/>
  <c r="E157" i="5"/>
  <c r="D157" i="5" s="1"/>
  <c r="D158" i="5"/>
  <c r="E160" i="5"/>
  <c r="D160" i="5" s="1"/>
  <c r="E151" i="5"/>
  <c r="D151" i="5" s="1"/>
  <c r="E148" i="5"/>
  <c r="E140" i="5"/>
  <c r="E120" i="5"/>
  <c r="D120" i="5" s="1"/>
  <c r="E121" i="5"/>
  <c r="D121" i="5" s="1"/>
  <c r="E122" i="5"/>
  <c r="D122" i="5" s="1"/>
  <c r="E119" i="5"/>
  <c r="E132" i="5"/>
  <c r="D165" i="5" l="1"/>
  <c r="E103" i="5"/>
  <c r="D103" i="5" s="1"/>
  <c r="E102" i="5"/>
  <c r="D102" i="5" s="1"/>
  <c r="E101" i="5"/>
  <c r="D101" i="5" s="1"/>
  <c r="E100" i="5"/>
  <c r="E96" i="5"/>
  <c r="D96" i="5" s="1"/>
  <c r="E95" i="5"/>
  <c r="D95" i="5" s="1"/>
  <c r="E92" i="5"/>
  <c r="D92" i="5" s="1"/>
  <c r="E91" i="5"/>
  <c r="D91" i="5" s="1"/>
  <c r="E90" i="5"/>
  <c r="D90" i="5" s="1"/>
  <c r="E89" i="5"/>
  <c r="D89" i="5" s="1"/>
  <c r="E88" i="5"/>
  <c r="D88" i="5" s="1"/>
  <c r="E87" i="5"/>
  <c r="D87" i="5" s="1"/>
  <c r="E82" i="5"/>
  <c r="D82" i="5" s="1"/>
  <c r="E79" i="5"/>
  <c r="D79" i="5" s="1"/>
  <c r="E76" i="5"/>
  <c r="E66" i="5"/>
  <c r="D66" i="5" s="1"/>
  <c r="E60" i="5"/>
  <c r="D60" i="5" s="1"/>
  <c r="E59" i="5"/>
  <c r="D59" i="5" s="1"/>
  <c r="E58" i="5"/>
  <c r="D58" i="5" s="1"/>
  <c r="E50" i="5"/>
  <c r="D50" i="5" s="1"/>
  <c r="D148" i="5" l="1"/>
  <c r="D141" i="5"/>
  <c r="D140" i="5"/>
  <c r="D132" i="5"/>
  <c r="D133" i="5" s="1"/>
  <c r="E97" i="5"/>
  <c r="D97" i="5" s="1"/>
  <c r="D98" i="5" s="1"/>
  <c r="D119" i="5"/>
  <c r="D123" i="5" s="1"/>
  <c r="D149" i="5" l="1"/>
  <c r="E115" i="5" l="1"/>
  <c r="D115" i="5" s="1"/>
  <c r="F113" i="5"/>
  <c r="E109" i="5" s="1"/>
  <c r="D109" i="5" s="1"/>
  <c r="D117" i="5" s="1"/>
  <c r="D100" i="5"/>
  <c r="D104" i="5" s="1"/>
  <c r="E67" i="5"/>
  <c r="D67" i="5" s="1"/>
  <c r="D76" i="5"/>
  <c r="D85" i="5" s="1"/>
  <c r="E68" i="5"/>
  <c r="D68" i="5" s="1"/>
  <c r="F47" i="5"/>
  <c r="E43" i="5" s="1"/>
  <c r="D43" i="5" l="1"/>
  <c r="E42" i="5"/>
  <c r="E38" i="5"/>
  <c r="E30" i="5"/>
  <c r="E37" i="5"/>
  <c r="E31" i="5"/>
  <c r="E24" i="5"/>
  <c r="D24" i="5" s="1"/>
  <c r="E22" i="5"/>
  <c r="D22" i="5" s="1"/>
  <c r="E12" i="5"/>
  <c r="D28" i="5" l="1"/>
  <c r="D30" i="5"/>
  <c r="D38" i="5"/>
  <c r="D74" i="5" l="1"/>
  <c r="D11" i="5"/>
  <c r="D20" i="5" s="1"/>
  <c r="D166" i="5" l="1"/>
</calcChain>
</file>

<file path=xl/sharedStrings.xml><?xml version="1.0" encoding="utf-8"?>
<sst xmlns="http://schemas.openxmlformats.org/spreadsheetml/2006/main" count="416" uniqueCount="326">
  <si>
    <r>
      <t>Objectif général 1</t>
    </r>
    <r>
      <rPr>
        <b/>
        <sz val="16"/>
        <color theme="0"/>
        <rFont val="Calibri"/>
        <family val="2"/>
        <scheme val="minor"/>
      </rPr>
      <t> : Développer les outils de la mise en œuvre de l’ITIE-RDC</t>
    </r>
  </si>
  <si>
    <t xml:space="preserve">Objectifs
spécifiques </t>
  </si>
  <si>
    <t>Activités</t>
  </si>
  <si>
    <t>Responsable</t>
  </si>
  <si>
    <t>Échéance de
réalisation</t>
  </si>
  <si>
    <t>Résultat attendu</t>
  </si>
  <si>
    <t>Prévisions Budgétaires</t>
  </si>
  <si>
    <t>Source de financement</t>
  </si>
  <si>
    <r>
      <t>A1</t>
    </r>
    <r>
      <rPr>
        <sz val="7"/>
        <color rgb="FF000000"/>
        <rFont val="Times New Roman"/>
        <family val="1"/>
      </rPr>
      <t xml:space="preserve">  </t>
    </r>
  </si>
  <si>
    <t>GMP</t>
  </si>
  <si>
    <t>A2</t>
  </si>
  <si>
    <t>Gouv</t>
  </si>
  <si>
    <t>A3</t>
  </si>
  <si>
    <t>A4</t>
  </si>
  <si>
    <t xml:space="preserve">Produire le rapport ITIE-RDC 2016, l'améliorer par les parties prenantes et le valider </t>
  </si>
  <si>
    <t>GMP
PP
AI
ST</t>
  </si>
  <si>
    <t xml:space="preserve"> Le Rapport de l'atelier établit  que toutes les Parties Prenantes se sont appropriées le Rapport ITIE-RDC 2016 en l'améliorant. Le PV de la réunion du CE atteste que le Rapport ITIE-RDC 2016 est adopté.</t>
  </si>
  <si>
    <t>A5</t>
  </si>
  <si>
    <t>A6</t>
  </si>
  <si>
    <t>A7</t>
  </si>
  <si>
    <t>A8</t>
  </si>
  <si>
    <t>A9</t>
  </si>
  <si>
    <t>A10</t>
  </si>
  <si>
    <t>GMP
ST</t>
  </si>
  <si>
    <t>A11</t>
  </si>
  <si>
    <t>A13</t>
  </si>
  <si>
    <t>VOIR LA FEUILLE DE ROUTE EN ANNEXE</t>
  </si>
  <si>
    <t>Gouv, NRGI</t>
  </si>
  <si>
    <t>A14</t>
  </si>
  <si>
    <t>Un projet consensuel de définition des dépenses sociales et un projet d'une liste de différents types de ces dépenses sont adoptés par la SC et les entreprises</t>
  </si>
  <si>
    <t>GOUV</t>
  </si>
  <si>
    <t>A15</t>
  </si>
  <si>
    <t>A16</t>
  </si>
  <si>
    <t>A17</t>
  </si>
  <si>
    <t>A18</t>
  </si>
  <si>
    <t>A19</t>
  </si>
  <si>
    <t>VOIR LE BUDGET DE FONCTIONNEMENT EN ANNEXE</t>
  </si>
  <si>
    <t>Mettre à jour le PT décembre 2017-juin 2018, l'améliorer, l'adopter et le publier</t>
  </si>
  <si>
    <t xml:space="preserve">Produire le RAA 2017, l'améliorer par les parties prenantes, le valider et le publier  </t>
  </si>
  <si>
    <t>ST
PP
GMP</t>
  </si>
  <si>
    <t xml:space="preserve"> Le Rapport de l'atelier établit  que les Parties Prenantes ont amélioré le RAA 2017, et  le PV de la réunion du GMP atteste son adoption.</t>
  </si>
  <si>
    <t>Les  recommandations issues des Rapports ITIE-RDC sont exécutées et l'Exigence 7.3 de la Norme est respectée.</t>
  </si>
  <si>
    <r>
      <rPr>
        <sz val="7"/>
        <color rgb="FF000000"/>
        <rFont val="Times New Roman"/>
        <family val="1"/>
      </rPr>
      <t xml:space="preserve"> </t>
    </r>
    <r>
      <rPr>
        <sz val="11"/>
        <color rgb="FF000000"/>
        <rFont val="Calibri"/>
        <family val="2"/>
        <scheme val="minor"/>
      </rPr>
      <t xml:space="preserve">Publier  le Rapport ITIE-RDC 2016, le synthétiser et le disséminer </t>
    </r>
  </si>
  <si>
    <t xml:space="preserve">Les projets de définition et de la liste des types des dépenses sociales sont validés par le CE et publiés sur le site de l'ITIE-RDC </t>
  </si>
  <si>
    <t>A l'issue du débat engagé, les réformes en matière de la gestion des revenus du secteur extractif sont proposées</t>
  </si>
  <si>
    <t>Rassembler tous les éléments nécessaires à la constitution de la documentation pertinente à soumettre à la validation</t>
  </si>
  <si>
    <t>nov 2017-juin 2018</t>
  </si>
  <si>
    <t>Les PP maîtrisent le Guide et sont prêtes à participer à la validation</t>
  </si>
  <si>
    <t>S1 
Produire un Plan de travail conforme à l'échéance de validation (PT décembre 2017-juin 2018)</t>
  </si>
  <si>
    <t>S2
Publier le Rapport ITIE-RDC 2015</t>
  </si>
  <si>
    <t>S3 
Produire le Rapport ITIE-RDC 2016</t>
  </si>
  <si>
    <r>
      <t xml:space="preserve">S4
</t>
    </r>
    <r>
      <rPr>
        <b/>
        <sz val="11"/>
        <rFont val="Calibri"/>
        <family val="2"/>
      </rPr>
      <t>Publier le Rapport Annuel d’Avancement 2017</t>
    </r>
  </si>
  <si>
    <t>S7
 Exécuter la Feuille
 de route relative à la divulgation de la  propriété Réelle</t>
  </si>
  <si>
    <t>A12</t>
  </si>
  <si>
    <t>Le GMP dispose d'une politique formelle de publication des informations sous format données ouvertes</t>
  </si>
  <si>
    <t>A20</t>
  </si>
  <si>
    <t>La RDC passe des déclarations ITIE conventionnelles aux déclarations ITIE intégrées instaurant ainsi la transparence dans les systèmes nationaux</t>
  </si>
  <si>
    <t>L'ITIE-RDC dispose d'un  PT conforme à l'échéance de validation fixée par le Conseil d'Administration</t>
  </si>
  <si>
    <t>Le Rapport ITIE-RDC 2015 signé par l'AI est publié sur le site du ST</t>
  </si>
  <si>
    <t>Le GMP et l'AI conviennent du périmètre exhaustif de déclaration, du mécanisme de fiabilisation des données et des formulaires de déclaration</t>
  </si>
  <si>
    <t>S5
Actualiser le Plan Stratégique de Communication (P.S.C)</t>
  </si>
  <si>
    <r>
      <rPr>
        <sz val="8"/>
        <color theme="1"/>
        <rFont val="Calibri"/>
        <family val="2"/>
        <scheme val="minor"/>
      </rPr>
      <t>COMMISSION</t>
    </r>
    <r>
      <rPr>
        <sz val="11"/>
        <color theme="1"/>
        <rFont val="Calibri"/>
        <family val="2"/>
        <scheme val="minor"/>
      </rPr>
      <t xml:space="preserve">
PP
GMP</t>
    </r>
  </si>
  <si>
    <t>Recruter un consultant pour adapter le PSC à la Norme 2016, l'améliorer par les PP, le  valider et le publier</t>
  </si>
  <si>
    <t>Exécuter le Plan de Communication</t>
  </si>
  <si>
    <t>S6
Produire et actualiser les Textes de Gouvernance du Comité National de l'ITIE-RDC</t>
  </si>
  <si>
    <r>
      <t xml:space="preserve">ST
</t>
    </r>
    <r>
      <rPr>
        <sz val="10"/>
        <color theme="1"/>
        <rFont val="Calibri"/>
        <family val="2"/>
        <scheme val="minor"/>
      </rPr>
      <t>ENTREPRISES</t>
    </r>
    <r>
      <rPr>
        <sz val="11"/>
        <color theme="1"/>
        <rFont val="Calibri"/>
        <family val="2"/>
        <scheme val="minor"/>
      </rPr>
      <t xml:space="preserve">
OSC</t>
    </r>
  </si>
  <si>
    <t>Valider et publier la définition harmonisée de la dépense sociale et la liste des différents types de dépenses sociales</t>
  </si>
  <si>
    <t>S8
Définir les dépenses sociales  et en élaborer  la liste des différents types de dépenses sociales (Référentiel)</t>
  </si>
  <si>
    <t>Elaborer, valider et publier la politique en matière de données ouvertes</t>
  </si>
  <si>
    <t>S9                                                                      Définir et adopter une politique en matière de données ouvertes pour l'ITIE-RDC</t>
  </si>
  <si>
    <t>Produire le Cadrage ITIE-RDC 2016, l'améliorer et l'adopter</t>
  </si>
  <si>
    <t>Points focaux au Parlement</t>
  </si>
  <si>
    <r>
      <t>Objectif général 2</t>
    </r>
    <r>
      <rPr>
        <b/>
        <sz val="20"/>
        <color theme="0"/>
        <rFont val="Calibri"/>
        <family val="2"/>
        <scheme val="minor"/>
      </rPr>
      <t> : Préparer la validation de juillet 2018</t>
    </r>
  </si>
  <si>
    <t>A21</t>
  </si>
  <si>
    <t>S10                                                                          Intégrer l'ITIE dans les systèmes de déclaration des entreprises et des pouvoirs publics</t>
  </si>
  <si>
    <t>Elaborer et valider une Feuille de Route d'intégration de l'ITIE dans les systèmes de déclaration des entreprises et des pouvoirs publics</t>
  </si>
  <si>
    <t xml:space="preserve">Objectif général 3 : Elaborer, valider et exécuter un budget de fonctionnement du CN/ITIE-RDC </t>
  </si>
  <si>
    <r>
      <t xml:space="preserve">S12
</t>
    </r>
    <r>
      <rPr>
        <b/>
        <sz val="11"/>
        <rFont val="Calibri"/>
        <family val="2"/>
      </rPr>
      <t>Mener l’auto-évaluation conjointe avec les parties prenantes</t>
    </r>
  </si>
  <si>
    <t>S13
Exécuter  le  budget de fonctionnement du CN/ITIE-RDC</t>
  </si>
  <si>
    <t>Vulgariser le Guide de validation et entrainer les PP à la validation à Kinshasa et à Lubumbashi</t>
  </si>
  <si>
    <r>
      <t xml:space="preserve">GMP
</t>
    </r>
    <r>
      <rPr>
        <sz val="9"/>
        <color theme="1"/>
        <rFont val="Calibri"/>
        <family val="2"/>
        <scheme val="minor"/>
      </rPr>
      <t>COMMISSION</t>
    </r>
    <r>
      <rPr>
        <sz val="11"/>
        <color theme="1"/>
        <rFont val="Calibri"/>
        <family val="2"/>
        <scheme val="minor"/>
      </rPr>
      <t xml:space="preserve">
ST
</t>
    </r>
  </si>
  <si>
    <t>TOTAL :</t>
  </si>
  <si>
    <t xml:space="preserve">Le GMP approuve le contrat signé entre le CN et l'AI et convient avec lui du cadrage </t>
  </si>
  <si>
    <t>Le contrat de prestation de services atteste qu'un consultant est recruté.                        Le rapport de l'atelier montre que le Plan Stratégique de Communication est  amélioré par les PP.                                                    Le PV de la réunion du CE déclare que le PSC est  validé.</t>
  </si>
  <si>
    <t>Les objectifs de l'ITIE-RDC sont partagés avec les parties prenantes, ses activités sont comprises et activement promues par ces dernières.</t>
  </si>
  <si>
    <t>Produire, améliorer en ligne, valider et publier les textes de gouvernance du CN-ITIE/RDC</t>
  </si>
  <si>
    <t>Le rapport de la Commision assure que les textes améliorés de gouvernance sont produits et transmis au CE.                                                                                              Le rapport de compilation des améliorations des PP montre que les projets des textes de gouvernance sont améliorés. Le PV de la réunion du CE déclare que les textes de gouvernance sont validés.</t>
  </si>
  <si>
    <t>Organiser des  rencontres entre les élus et les délégués des parties prenantes</t>
  </si>
  <si>
    <t>S11
Organiser un débat public sur la gestion des revenus du secteur extractif</t>
  </si>
  <si>
    <t>La documentation pertinente à la validation est prête</t>
  </si>
  <si>
    <t xml:space="preserve"> Le  Rapport ITIE-RDC 2015 est accessible, disponible en format données ouvertes, compréhensible et  contribue au débat.</t>
  </si>
  <si>
    <t xml:space="preserve"> Le  Rapport ITIE-RDC 2016 est accessible, disponible en format données ouvertes, compréhensible et  contribue au débat.</t>
  </si>
  <si>
    <t>Exécuter les mesures correctives issues de l'atelier d'auto-évaluation par les PP</t>
  </si>
  <si>
    <t>La RDC se conforme aux exigences de la Norme et est prête pour la validation</t>
  </si>
  <si>
    <t>Le Rapport ITIE-RDC 2016 signé par l'AI est publié sur le site du ST</t>
  </si>
  <si>
    <t>GMP                                    ST
PTF</t>
  </si>
  <si>
    <t>GMP                                           ST
PTF</t>
  </si>
  <si>
    <t>ST                                             PP                                                                       GMP</t>
  </si>
  <si>
    <t>GMP                                            ST                                             AI</t>
  </si>
  <si>
    <t>GMP                                        ST
PTF</t>
  </si>
  <si>
    <t>ST                                      PP                                          AI                                                      GMP</t>
  </si>
  <si>
    <t>Evaluer l'exécution des récommandations de l'AI, du validateur et des parties prenantes</t>
  </si>
  <si>
    <t xml:space="preserve">Payer l'Administrateur Indépendant (AI) </t>
  </si>
  <si>
    <t>GMP                               ST                                        AI</t>
  </si>
  <si>
    <t>ST                                             GMP                                     PP</t>
  </si>
  <si>
    <t>ST                                         GMP</t>
  </si>
  <si>
    <t xml:space="preserve">ST                                PP                                                    GMP  </t>
  </si>
  <si>
    <t xml:space="preserve">ST                                          PP </t>
  </si>
  <si>
    <t xml:space="preserve">ST                                             PP </t>
  </si>
  <si>
    <t>ST                                     GMP                                              PP</t>
  </si>
  <si>
    <t xml:space="preserve"> </t>
  </si>
  <si>
    <t>Sous-activités</t>
  </si>
  <si>
    <r>
      <t>A1</t>
    </r>
    <r>
      <rPr>
        <b/>
        <sz val="7"/>
        <color rgb="FF000000"/>
        <rFont val="Times New Roman"/>
        <family val="1"/>
      </rPr>
      <t xml:space="preserve">  </t>
    </r>
  </si>
  <si>
    <t xml:space="preserve">Budget détaillé du PT Décembre 2017 - Juin 2018 </t>
  </si>
  <si>
    <t>A1.1. Actualiser le PT</t>
  </si>
  <si>
    <t xml:space="preserve">A1.2. Organiser, à Lubumbashi, un atelier de mise en commun des améliorations des Parties Prenantes </t>
  </si>
  <si>
    <t>A.1.3. Soumettre le projet de PT amélioré à l'adoption du C.E</t>
  </si>
  <si>
    <t>A.1.4. Publier le PT adopté sur le site web de l'ITIE-RDC</t>
  </si>
  <si>
    <t>Montant Total prévu en USD</t>
  </si>
  <si>
    <r>
      <t>Objectif spécifique 2</t>
    </r>
    <r>
      <rPr>
        <b/>
        <sz val="11"/>
        <color theme="0"/>
        <rFont val="Calibri"/>
        <family val="2"/>
        <scheme val="minor"/>
      </rPr>
      <t> : Publier le Rapport ITIE-RDC 2015</t>
    </r>
  </si>
  <si>
    <r>
      <t>Objectif spécifique 3</t>
    </r>
    <r>
      <rPr>
        <b/>
        <sz val="11"/>
        <color theme="0"/>
        <rFont val="Calibri"/>
        <family val="2"/>
        <scheme val="minor"/>
      </rPr>
      <t> : Produire le Rapport ITIE-RDC 2016</t>
    </r>
  </si>
  <si>
    <t>Convenir avec l'Administrateur Indépendant (AI) de la version finale du rapport et le publier</t>
  </si>
  <si>
    <r>
      <t>Objectif spécifique 4</t>
    </r>
    <r>
      <rPr>
        <b/>
        <sz val="11"/>
        <color theme="0"/>
        <rFont val="Calibri"/>
        <family val="2"/>
        <scheme val="minor"/>
      </rPr>
      <t> : Publier le Rapport Annuel d’Avancement 2017</t>
    </r>
  </si>
  <si>
    <r>
      <t>Objectif spécifique 5</t>
    </r>
    <r>
      <rPr>
        <b/>
        <sz val="11"/>
        <color theme="0"/>
        <rFont val="Calibri"/>
        <family val="2"/>
        <scheme val="minor"/>
      </rPr>
      <t> : Actualiser le Plan Stratégique de Communication (P.S.C)</t>
    </r>
  </si>
  <si>
    <r>
      <t>Objectif spécifique 6</t>
    </r>
    <r>
      <rPr>
        <b/>
        <sz val="11"/>
        <color theme="0"/>
        <rFont val="Calibri"/>
        <family val="2"/>
        <scheme val="minor"/>
      </rPr>
      <t> : Produire et actualiser les Textes de Gouvernance du Comité National de l'ITIE-RDC</t>
    </r>
  </si>
  <si>
    <t>Objectif spécifique 9 : Définir et adopter une politique en matière de données ouvertes pour l'ITIE-RDC</t>
  </si>
  <si>
    <t>Objectif spécifique 10 : Intégrer l'ITIE dans les systèmes de déclaration des entreprises et des pouvoirs publics</t>
  </si>
  <si>
    <t>Objectif spécifique 11 : Organiser un débat public sur la gestion des revenus du secteur extractif</t>
  </si>
  <si>
    <t>Objectif spécifique 12 : Mener l’auto-évaluation conjointe avec les parties prenantes</t>
  </si>
  <si>
    <t>Objectif spécifique 13 : Exécuter  le  budget de fonctionnement du CN/ITIE-RDC</t>
  </si>
  <si>
    <t>PROJET DE PLAN DE TRAVAIL DECEMBRE 2017 - JUIN 2018 AXE SUR LA VALIDATION</t>
  </si>
  <si>
    <r>
      <t>Objectif spécifique 1</t>
    </r>
    <r>
      <rPr>
        <b/>
        <sz val="9"/>
        <color theme="0"/>
        <rFont val="Calibri"/>
        <family val="2"/>
        <scheme val="minor"/>
      </rPr>
      <t> : Produire un Plan de travail conforme à l'échéance de validation (PT décembre 2017-juin 2018)</t>
    </r>
  </si>
  <si>
    <t>Billets avion Kin-L'shi-Kin + Go Pass x 11 Pers.</t>
  </si>
  <si>
    <t>Frais de séjour/ 11 pers.</t>
  </si>
  <si>
    <t>Repas+Pause-café+Boissons x 60 pers. X 1 jr.</t>
  </si>
  <si>
    <t>Location salle</t>
  </si>
  <si>
    <t>Fournitures diverses</t>
  </si>
  <si>
    <t>Répartition des Coûts par Sous-activités</t>
  </si>
  <si>
    <t>Répartition des Coûts par libellés des Sous-activités</t>
  </si>
  <si>
    <t>Libellés</t>
  </si>
  <si>
    <r>
      <rPr>
        <sz val="8"/>
        <color theme="1"/>
        <rFont val="Calibri"/>
        <family val="2"/>
        <scheme val="minor"/>
      </rPr>
      <t>Autres frais</t>
    </r>
    <r>
      <rPr>
        <sz val="6"/>
        <color theme="1"/>
        <rFont val="Calibri"/>
        <family val="2"/>
        <scheme val="minor"/>
      </rPr>
      <t xml:space="preserve"> (Transport participants, Location véhicules, Couverture médiatique)</t>
    </r>
  </si>
  <si>
    <t xml:space="preserve">A.2.1. Convenir avec l'AI des améliorations reçues des PP à intégrer dans le Rapport 2015 </t>
  </si>
  <si>
    <t>A.2.2. Publier le Rapport sur le site de l'ITIE-RDC</t>
  </si>
  <si>
    <t>A.3.4. Disséminer le Rapport 2015</t>
  </si>
  <si>
    <t>A.3.1. Synthétiser (Résumer) en français le Rapport 2015</t>
  </si>
  <si>
    <t>A.3.3. Imprimer les synthèses du Rapport 2015 en 5 langues</t>
  </si>
  <si>
    <t>A.4.1. Produire le Cadrage ITIE-RDC 2016</t>
  </si>
  <si>
    <t>A.4.2. Organiser, à L'shi, un atelier de mise en commun des améliorations des PP</t>
  </si>
  <si>
    <t>A.4.3. Soumettre le projet amélioré au CE pour adoption et publier le Cadrage 2016 sur le site du ST</t>
  </si>
  <si>
    <t>Recruter l'Administrateur Indépendant (AI) et convenir avec lui du Cadrage adoté.</t>
  </si>
  <si>
    <t>Synthétiser, traduire, imprimer et disséminer le Rapport ITIE-RDC 2015</t>
  </si>
  <si>
    <t xml:space="preserve">Recruter l'Administrateur Indépendant (AI) et convenir avec lui du Cadrage adopté. </t>
  </si>
  <si>
    <t>A.5.1. Recruter l'AI pour le Rapport ITIE-RDC 2016</t>
  </si>
  <si>
    <t>Lancement d'appel d'offres dans les médias</t>
  </si>
  <si>
    <t>Collation des membres de la Commission de recrutement de l'AI (8 membres x 5 réunions plénières x 50$)</t>
  </si>
  <si>
    <t>Collation des membres de la Commission de recrutement de l'AI (4 membres x 3 réunions sous-commision Evaluation x 50$)</t>
  </si>
  <si>
    <t>Collation des membres de la Commission de recrutement de l'AI (4 membres x 1 réunions sous-commision Attribution x 50$)</t>
  </si>
  <si>
    <t>Billets avion Kin-L'shi-Kin + Go Pass x 7 Pers.</t>
  </si>
  <si>
    <t>Frais de séjour/ 7 pers.</t>
  </si>
  <si>
    <r>
      <rPr>
        <sz val="8"/>
        <rFont val="Calibri"/>
        <family val="2"/>
        <scheme val="minor"/>
      </rPr>
      <t>Autres frais</t>
    </r>
    <r>
      <rPr>
        <sz val="6"/>
        <rFont val="Calibri"/>
        <family val="2"/>
        <scheme val="minor"/>
      </rPr>
      <t xml:space="preserve"> (Transport participants, Location véhicules, Couverture médiatique)</t>
    </r>
  </si>
  <si>
    <t>A.7.1. Organiser un atelier de sensibilisation des entreprises de Kinshasa à la collecte de données du Rapport ITIE-RDC 2016</t>
  </si>
  <si>
    <t xml:space="preserve">Produire le Rapport ITIE-RDC 2016, l'améliorer par les parties prenantes et le valider </t>
  </si>
  <si>
    <t xml:space="preserve">A.7.3. Accompagner les parties déclarantes à la télédéclaration dans le progiciel T/SL </t>
  </si>
  <si>
    <t>A.7.4. Reconcilier les déclarations des entités déclarantes, identifier et résoudre ou expliquer les écarts</t>
  </si>
  <si>
    <t>A.7.5. Présenter le projet de Rapport au C.E</t>
  </si>
  <si>
    <t>A.7.6. Partager le projet de Rapport avec les PP pour amélioration</t>
  </si>
  <si>
    <t>A.7.7. Organiser, à Lubumbashi, un atelier de mise en commun des améliorations des PP au projet de Rapport</t>
  </si>
  <si>
    <t>A.7.8. Soumettre le Rapport pré final à l'adoption du C.E</t>
  </si>
  <si>
    <t>Prix des prestations intellectuelles de l'AI</t>
  </si>
  <si>
    <t xml:space="preserve">A.9.1. Convenir avec l'AI des améliorations reçues des PP à intégrer dans le Rapport 2016 </t>
  </si>
  <si>
    <t>A.9.2. Publier le Rapport sur le site de l'ITIE-RDC</t>
  </si>
  <si>
    <t xml:space="preserve">Publier  le Rapport ITIE-RDC 2016, le synthétiser et le disséminer </t>
  </si>
  <si>
    <t>A.9.3. Synthétiser (Résumer) en français le Rapport 2016</t>
  </si>
  <si>
    <t>A.3.2. Traduire la synthèse Rapport 2015 en 4 langues nationales</t>
  </si>
  <si>
    <t>A.9.4. Traduire la synthèse du Rapport 2016 en 4 langues nationales</t>
  </si>
  <si>
    <t>A.9.5. Imprimer les synthèses du Rapport 2016 en 5 langues</t>
  </si>
  <si>
    <t>A.9.6. Disséminer le Rapport 2016</t>
  </si>
  <si>
    <t>Honoraires de 8 Experts traducteurs x 50$ x 6 jrs.</t>
  </si>
  <si>
    <r>
      <t>Impression de 8500 exemplaires x 10$</t>
    </r>
    <r>
      <rPr>
        <sz val="6"/>
        <color theme="1"/>
        <rFont val="Calibri"/>
        <family val="2"/>
        <scheme val="minor"/>
      </rPr>
      <t xml:space="preserve"> (Français:4000; Swahili:2000; Lingala: 1000; Tshiluba: 1000; Kikongo: 500)</t>
    </r>
  </si>
  <si>
    <t>Collation pour Travaux intensifs de 10 Experts x 50$ x 1 jrs.</t>
  </si>
  <si>
    <t>Collation pour Travaux intensifs de 10 Experts avec l'AI x 50$ x 2 jrs.</t>
  </si>
  <si>
    <t>Collation pour Travaux intensifs de 10 Experts avec le Cabinet Moore Stephen x 50$ x 2 jrs.</t>
  </si>
  <si>
    <t>Appui aux OSC de 26 provinces x 2500$</t>
  </si>
  <si>
    <t>A.10.1 Elaborer le projet de RAA 2017</t>
  </si>
  <si>
    <t xml:space="preserve">A.10.2 Partager le projet de RAA avec les  PP pour amélioration </t>
  </si>
  <si>
    <t>A.10.3 Compiler les améliorations reçues des PP</t>
  </si>
  <si>
    <t>A.10.4 Organiser l'atelier de mise en commun des améliorations</t>
  </si>
  <si>
    <t>A.10.5 Intégrer les améliorations dans le projet de RAA</t>
  </si>
  <si>
    <t xml:space="preserve">A.10.6 Présenter le projet de RAA au C.E pour adoption  </t>
  </si>
  <si>
    <t>A.10.7 Publier le RAA 2017 sur le site</t>
  </si>
  <si>
    <t>Objectif spécifique 8 : Définir les dépenses sociales  et en élaborer la liste des différents types (Référentiel)</t>
  </si>
  <si>
    <t xml:space="preserve">A.5.2. Signer le contrat et convenir du Cadrage adopté avec l'AI recruté </t>
  </si>
  <si>
    <t>Elaborer le Rapport de conciliation par l'AI et payer ses honoraires</t>
  </si>
  <si>
    <t>A.8.1. Déposer le Rapport final ITIE-RDC 2016</t>
  </si>
  <si>
    <t>Exécuter le Plan Stratégique de Communication</t>
  </si>
  <si>
    <t>Adapter (revoir), améliorer en ligne, valider et publier les textes de gouvernance du CN-ITIE/RDC</t>
  </si>
  <si>
    <t>A.11.1 Constituer la Commission de recrutement d'un consultant</t>
  </si>
  <si>
    <t>A.11.2 Lancer l'appel d'offres</t>
  </si>
  <si>
    <t>A.11.4 Signer le contrat</t>
  </si>
  <si>
    <t>A.11.6 Organiser, à Kinshasa, un atelier d'amélioration du projet de PSC par le PP</t>
  </si>
  <si>
    <t>A.11.7 Soumettre le projet de PSC amélioré à la validation du C.E</t>
  </si>
  <si>
    <t>A.11.8 Publier le PSC sur le site web du ST/l'ITIE-RDC</t>
  </si>
  <si>
    <t>A.13.1 Adapter les textes de gouvernance par la Commission ad hoc</t>
  </si>
  <si>
    <t xml:space="preserve">A.13.2 Améliorer en ligne par les membres du C.E le projet des  textes adaptés </t>
  </si>
  <si>
    <t>A.13.3 Soumettre à la validation du GMP le projet amelioré</t>
  </si>
  <si>
    <t>A.13.4 Publier les textes adoptés</t>
  </si>
  <si>
    <t xml:space="preserve">Organiser une rencontre entre la société civile et les entreprises pour harmoniser la
définition de la dépense sociale et la liste des différents types de dépenses sociales
</t>
  </si>
  <si>
    <t>Organiser une rencontre entre la société civile et les entreprises pour harmoniser la définition de la dépense sociale et la liste des différents types</t>
  </si>
  <si>
    <t>Organiser, à Lubumbashi, un atelier d'harmonisation de la définition et du référentiel des dépenses sociales</t>
  </si>
  <si>
    <t>A.15.2 Publier la définition et le référentiel des dépenses sociales adoptés sur le site web du ST/ITIE-RDC</t>
  </si>
  <si>
    <t>A.16.1 Elaborer le projet d'une politique nationale en matière de données ouvertes</t>
  </si>
  <si>
    <t>A.16.2 Partager le projet de politique nationale de données ouvertes avec les PP pour amélioration en ligne</t>
  </si>
  <si>
    <t>A.16.3 Soumettre le projet amélioré de politique nationale de données ouvertes à l'adoption du C.E</t>
  </si>
  <si>
    <t xml:space="preserve">A.16.4 Publier, sur le site web du ST/ITIE-RDC, la politique nationale adoptée de données ouvertes </t>
  </si>
  <si>
    <t>A.17.2 Partager le projet de Feuille de route avec les PP pour amélioration en ligne</t>
  </si>
  <si>
    <t>A.15.1 Soumettre le projet de définition et du référentiel harmonisés à l'adoption du C.E</t>
  </si>
  <si>
    <t>A.17.1 Recruter un consultant chargé d'élaborer le projet d'une Feuille de route d'intégration de l'ITIE dans les systèmes de déclaration des entreprises et des pouvoirs publics</t>
  </si>
  <si>
    <t>A.17.3 Soumettre le projet amélioré de Feuille de route à l'adoption du C.E</t>
  </si>
  <si>
    <t>A.17.4 Publier, sur le site web du ST/ITIE-RDC, la Feuille de route adoptée de d'intégration de l'ITIE dans les systèmes de déclaration des entreprises et des pouvoirs publics</t>
  </si>
  <si>
    <t>A.18.1 Organiser, à Kinshasa, une  rencontre entre les élus et les délégués des parties prenantes</t>
  </si>
  <si>
    <t>A.20.1 Organiser, à Lubumbashi, un atelier de vulgarisation du Guide de validation</t>
  </si>
  <si>
    <t>A.21.1 Produire un planning d'exécution des mesures correctives et l'exécuter</t>
  </si>
  <si>
    <t>A.19.1 Rassembler les documents pertinents à soumettre à la validation et en évaluer l'avancement</t>
  </si>
  <si>
    <t>OS13.1</t>
  </si>
  <si>
    <t>OS13.2</t>
  </si>
  <si>
    <t>OS13.3</t>
  </si>
  <si>
    <t>OS13.4</t>
  </si>
  <si>
    <t>OS13.5</t>
  </si>
  <si>
    <t>OS13.6</t>
  </si>
  <si>
    <t>Payer les rémunérations du personnel ST</t>
  </si>
  <si>
    <t>Acheter les fournitures de bureau</t>
  </si>
  <si>
    <t xml:space="preserve">Payer les charges locatives </t>
  </si>
  <si>
    <t>Payer l'abonnement à l'Internet</t>
  </si>
  <si>
    <t>OS13.7</t>
  </si>
  <si>
    <t>OS13.8</t>
  </si>
  <si>
    <t>OS13.9</t>
  </si>
  <si>
    <t>Payer les collations des Commissions diverses (ad hoc)</t>
  </si>
  <si>
    <t>OS13.10</t>
  </si>
  <si>
    <t>OS13.11</t>
  </si>
  <si>
    <t>Prise en charge transport et frais de séjour 5 membres des OSC (Likasi, Kipushi, Sakania, Kolwezi et Mbuji-Mayi)</t>
  </si>
  <si>
    <t>A.7.2. Organiser, à Kinshasa, Lubumbashi, Mbuji-Mayi, Kolwezi, Goma, Bukavu et Kindu), des sessions de formation à l'utilisation du progiciel T/SL au profit des parties déclarantes</t>
  </si>
  <si>
    <t>Restauration x 60 pers.</t>
  </si>
  <si>
    <t>Couverture médiatique</t>
  </si>
  <si>
    <t xml:space="preserve">Transport participants </t>
  </si>
  <si>
    <t>A.11.3 Sélectionner le consultant</t>
  </si>
  <si>
    <t xml:space="preserve"> Sur 3 médias</t>
  </si>
  <si>
    <t>Collation 4 membres de la Commission pour 5 réunions x 50$/Réunion</t>
  </si>
  <si>
    <t>Payer prestations Consultant</t>
  </si>
  <si>
    <t>N.B. : Les activités à exécuter seront contenues dans le PSC adopté</t>
  </si>
  <si>
    <t>VOIR FEUILLE DE ROUTE AD HOC</t>
  </si>
  <si>
    <t>Objectif spécifique 7 : Exécuter la Feuille  de route (FDR) relative à la divulgation de la  propriété Réelle</t>
  </si>
  <si>
    <t>Frais de séjour/ 8 pers.</t>
  </si>
  <si>
    <t>Billets avion Kin-L'shi-Kin + Go Pass x 8 Pers(CE:3, ST:4 et OSC:1).</t>
  </si>
  <si>
    <t xml:space="preserve"> Lancer l'appel d'offres sur 3 médias</t>
  </si>
  <si>
    <t>Constituer la Commission de recrutement d'un consultant</t>
  </si>
  <si>
    <t>Sélectionner le consultant : Collation 4 membres de la Commission pour 5 réunions x 50$/Réunion</t>
  </si>
  <si>
    <t xml:space="preserve"> Signer le contrat</t>
  </si>
  <si>
    <t>A.11.5 Produire le projet de PSC adapté à la Norme 2016</t>
  </si>
  <si>
    <t>Payer prestations Consultant/ Production du projet de la FDR</t>
  </si>
  <si>
    <t>A.20.2 Organiser, à Kinshasa, un atelier de vulgarisation du Guide de validation et d'auto-évaluation pendant 3 jours</t>
  </si>
  <si>
    <t>Restauration 3 jrs x 60 pers.</t>
  </si>
  <si>
    <t>Transport participants OSC x 20 x1jr</t>
  </si>
  <si>
    <t>Transport participants OSC x 20x jr</t>
  </si>
  <si>
    <t>Transport participants OSC x 20 x3jrs</t>
  </si>
  <si>
    <t>Restauration 1 jr x 60 pers.</t>
  </si>
  <si>
    <t>Tenir les réunions du C.E et payer les jetons de présence</t>
  </si>
  <si>
    <t>80 000$ x 7 mois</t>
  </si>
  <si>
    <t>7 200$ x 7 réunions ordinaires</t>
  </si>
  <si>
    <t>1 500$ x 7 mois</t>
  </si>
  <si>
    <t>Acheter le carburant et les lubrifiants</t>
  </si>
  <si>
    <t>5 666,67 x 7 mois</t>
  </si>
  <si>
    <t>4 010 x 7 mois</t>
  </si>
  <si>
    <t>3 833,33 x 7 mois</t>
  </si>
  <si>
    <t>12 380 x 7 mois</t>
  </si>
  <si>
    <t>Entretenir et réparer les véhicules du ST</t>
  </si>
  <si>
    <t>666,67 x 7 mois</t>
  </si>
  <si>
    <t>OS13.12</t>
  </si>
  <si>
    <t>Entretenir et réparer les matériels de bureau du ST</t>
  </si>
  <si>
    <t>200 x 7 mois</t>
  </si>
  <si>
    <t>Frais Bancaires</t>
  </si>
  <si>
    <t>831,98 x 7 mois</t>
  </si>
  <si>
    <t>OS13.14</t>
  </si>
  <si>
    <t>Payer les polices d'assurance véhicules</t>
  </si>
  <si>
    <t>Sous-Total OS1 :</t>
  </si>
  <si>
    <t>Payer l'abonnement de communication/ Téléphone</t>
  </si>
  <si>
    <t>Sous-Total OS2 :</t>
  </si>
  <si>
    <t>Sous-Total OS3 :</t>
  </si>
  <si>
    <t>Sous-Total OS4 :</t>
  </si>
  <si>
    <t>Sous-Total OS5 :</t>
  </si>
  <si>
    <t>Sous-Total OS6 :</t>
  </si>
  <si>
    <t>Sous-Total OS7 :</t>
  </si>
  <si>
    <t>Sous-Total OS8 :</t>
  </si>
  <si>
    <t>Sous-Total OS9 :</t>
  </si>
  <si>
    <t>Sous-Total OS10 :</t>
  </si>
  <si>
    <t>Sous-Total OS12 :</t>
  </si>
  <si>
    <t>Sous-Total OS11 :</t>
  </si>
  <si>
    <t>Sous-Total OS13 :</t>
  </si>
  <si>
    <t>N.B. : Le montant ci-contre est relatif aux activités extraites de la FDR en annexe, à réaliser de décembre 2017 à juin 2018.</t>
  </si>
  <si>
    <t>Sous-Total S1 :</t>
  </si>
  <si>
    <t>Sous-Total S2 :</t>
  </si>
  <si>
    <t>4 véhicules du ST</t>
  </si>
  <si>
    <t>Sous-Total S3 :</t>
  </si>
  <si>
    <t>Sous-Total S4 :</t>
  </si>
  <si>
    <t>Sous-Total S5 :</t>
  </si>
  <si>
    <t>Sous-Total S6 :</t>
  </si>
  <si>
    <t>Sous-Total S7 :</t>
  </si>
  <si>
    <t>Sous-Total S8 :</t>
  </si>
  <si>
    <t>Sous-Total S9 :</t>
  </si>
  <si>
    <t>Sous-Total S10 :</t>
  </si>
  <si>
    <t>Sous-Total S11 :</t>
  </si>
  <si>
    <t xml:space="preserve">Sous-Total S12: </t>
  </si>
  <si>
    <t>Sous-Total S13 :</t>
  </si>
  <si>
    <t>24/12/2017-28/02/2018</t>
  </si>
  <si>
    <t>02/03-16/05/2018</t>
  </si>
  <si>
    <t>2/15/2018 - 16/05/2018</t>
  </si>
  <si>
    <t>A.7.4. Organiser à Kinshasa un atelier de mise en commun des améliorations au projet de Rapport contextuel ITIE-RDC 2016 élaboré par le ST</t>
  </si>
  <si>
    <t xml:space="preserve">A.7.5. Présenter le projet de Rapport contextuel au C.E pour adoption et publication </t>
  </si>
  <si>
    <t>IGF</t>
  </si>
  <si>
    <t xml:space="preserve"> Certifier les déclarations des AFE et EPE  par l'IGF</t>
  </si>
  <si>
    <t>Les déclarations de l'Etat sont fiabilisées</t>
  </si>
  <si>
    <t>OS13.15</t>
  </si>
  <si>
    <t>Auditer les comptes du Comité National de l'ITIE-RDC, exercice 2016</t>
  </si>
  <si>
    <t>Payer les frais de mission des membres du Comité National de l'ITIE-RDC (diverses formations et réunions du Conseil d'Administration de l'ITIE)</t>
  </si>
  <si>
    <t>A22</t>
  </si>
  <si>
    <t>Budget T_SL 2018 VF.xlsx</t>
  </si>
  <si>
    <t>FDR PR ITIE-RDC Révisée- 2017_2018.xls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</si>
</sst>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F_C_-;\-* #,##0.00\ _F_C_-;_-* &quot;-&quot;??\ _F_C_-;_-@_-"/>
  </numFmts>
  <fonts count="43" x14ac:knownFonts="1">
    <font>
      <sz val="11"/>
      <color theme="1"/>
      <name val="Calibri"/>
      <family val="2"/>
      <scheme val="minor"/>
    </font>
    <font>
      <b/>
      <sz val="11"/>
      <color theme="1"/>
      <name val="Calibri"/>
      <family val="2"/>
      <scheme val="minor"/>
    </font>
    <font>
      <b/>
      <sz val="14"/>
      <color theme="1"/>
      <name val="Calibri"/>
      <family val="2"/>
      <scheme val="minor"/>
    </font>
    <font>
      <b/>
      <u/>
      <sz val="16"/>
      <color theme="0"/>
      <name val="Calibri"/>
      <family val="2"/>
      <scheme val="minor"/>
    </font>
    <font>
      <b/>
      <sz val="16"/>
      <color theme="0"/>
      <name val="Calibri"/>
      <family val="2"/>
      <scheme val="minor"/>
    </font>
    <font>
      <sz val="11"/>
      <color rgb="FF000000"/>
      <name val="Calibri"/>
      <family val="2"/>
      <scheme val="minor"/>
    </font>
    <font>
      <sz val="7"/>
      <color rgb="FF000000"/>
      <name val="Times New Roman"/>
      <family val="1"/>
    </font>
    <font>
      <sz val="11"/>
      <name val="Calibri"/>
      <family val="2"/>
      <scheme val="minor"/>
    </font>
    <font>
      <b/>
      <sz val="11"/>
      <name val="Calibri"/>
      <family val="2"/>
      <scheme val="minor"/>
    </font>
    <font>
      <b/>
      <sz val="11"/>
      <name val="Calibri"/>
      <family val="2"/>
    </font>
    <font>
      <b/>
      <sz val="20"/>
      <color theme="0"/>
      <name val="Calibri"/>
      <family val="2"/>
      <scheme val="minor"/>
    </font>
    <font>
      <sz val="11"/>
      <color rgb="FF333333"/>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1"/>
      <name val="Calibri"/>
      <family val="2"/>
      <scheme val="minor"/>
    </font>
    <font>
      <b/>
      <sz val="11"/>
      <color theme="0"/>
      <name val="Calibri"/>
      <family val="2"/>
      <scheme val="minor"/>
    </font>
    <font>
      <b/>
      <u/>
      <sz val="12"/>
      <color theme="0"/>
      <name val="Calibri"/>
      <family val="2"/>
      <scheme val="minor"/>
    </font>
    <font>
      <b/>
      <u/>
      <sz val="11"/>
      <color theme="0"/>
      <name val="Calibri"/>
      <family val="2"/>
      <scheme val="minor"/>
    </font>
    <font>
      <b/>
      <u/>
      <sz val="10"/>
      <color theme="0"/>
      <name val="Calibri"/>
      <family val="2"/>
      <scheme val="minor"/>
    </font>
    <font>
      <b/>
      <sz val="11"/>
      <color rgb="FF000000"/>
      <name val="Calibri"/>
      <family val="2"/>
      <scheme val="minor"/>
    </font>
    <font>
      <b/>
      <sz val="7"/>
      <color rgb="FF000000"/>
      <name val="Times New Roman"/>
      <family val="1"/>
    </font>
    <font>
      <b/>
      <sz val="8"/>
      <color theme="1"/>
      <name val="Calibri"/>
      <family val="2"/>
      <scheme val="minor"/>
    </font>
    <font>
      <b/>
      <sz val="16"/>
      <color theme="1"/>
      <name val="Calibri"/>
      <family val="2"/>
      <scheme val="minor"/>
    </font>
    <font>
      <b/>
      <u/>
      <sz val="9"/>
      <color theme="0"/>
      <name val="Calibri"/>
      <family val="2"/>
      <scheme val="minor"/>
    </font>
    <font>
      <b/>
      <sz val="9"/>
      <color theme="0"/>
      <name val="Calibri"/>
      <family val="2"/>
      <scheme val="minor"/>
    </font>
    <font>
      <b/>
      <sz val="9"/>
      <color theme="1"/>
      <name val="Calibri"/>
      <family val="2"/>
      <scheme val="minor"/>
    </font>
    <font>
      <sz val="6"/>
      <color theme="1"/>
      <name val="Calibri"/>
      <family val="2"/>
      <scheme val="minor"/>
    </font>
    <font>
      <sz val="7"/>
      <color theme="1"/>
      <name val="Calibri"/>
      <family val="2"/>
      <scheme val="minor"/>
    </font>
    <font>
      <sz val="11"/>
      <color theme="1"/>
      <name val="Calibri"/>
      <family val="2"/>
      <scheme val="minor"/>
    </font>
    <font>
      <sz val="10"/>
      <name val="Calibri"/>
      <family val="2"/>
      <scheme val="minor"/>
    </font>
    <font>
      <sz val="8"/>
      <name val="Calibri"/>
      <family val="2"/>
      <scheme val="minor"/>
    </font>
    <font>
      <sz val="6"/>
      <name val="Calibri"/>
      <family val="2"/>
      <scheme val="minor"/>
    </font>
    <font>
      <sz val="8"/>
      <color rgb="FFFF0000"/>
      <name val="Calibri"/>
      <family val="2"/>
      <scheme val="minor"/>
    </font>
    <font>
      <b/>
      <i/>
      <sz val="8"/>
      <color theme="1"/>
      <name val="Calibri"/>
      <family val="2"/>
      <scheme val="minor"/>
    </font>
    <font>
      <u/>
      <sz val="11"/>
      <color theme="10"/>
      <name val="Calibri"/>
      <family val="2"/>
      <scheme val="minor"/>
    </font>
    <font>
      <b/>
      <strike/>
      <sz val="11"/>
      <color rgb="FFFF0000"/>
      <name val="Calibri"/>
      <family val="2"/>
      <scheme val="minor"/>
    </font>
    <font>
      <i/>
      <sz val="8"/>
      <color rgb="FFFF0000"/>
      <name val="Calibri"/>
      <family val="2"/>
      <scheme val="minor"/>
    </font>
    <font>
      <b/>
      <u/>
      <sz val="8"/>
      <color theme="0"/>
      <name val="Calibri"/>
      <family val="2"/>
      <scheme val="minor"/>
    </font>
    <font>
      <b/>
      <i/>
      <sz val="6"/>
      <name val="Calibri"/>
      <family val="2"/>
      <scheme val="minor"/>
    </font>
    <font>
      <strike/>
      <sz val="11"/>
      <color rgb="FFFF0000"/>
      <name val="Calibri"/>
      <family val="2"/>
      <scheme val="minor"/>
    </font>
    <font>
      <b/>
      <i/>
      <sz val="10"/>
      <color theme="1"/>
      <name val="Calibri"/>
      <family val="2"/>
      <scheme val="minor"/>
    </font>
    <font>
      <u/>
      <sz val="11"/>
      <color theme="0"/>
      <name val="Calibri"/>
      <family val="2"/>
      <scheme val="minor"/>
    </font>
  </fonts>
  <fills count="19">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lightGray"/>
    </fill>
    <fill>
      <patternFill patternType="solid">
        <fgColor theme="4" tint="0.79998168889431442"/>
        <bgColor indexed="64"/>
      </patternFill>
    </fill>
    <fill>
      <patternFill patternType="mediumGray">
        <bgColor theme="4" tint="0.79995117038483843"/>
      </patternFill>
    </fill>
    <fill>
      <patternFill patternType="solid">
        <fgColor theme="9" tint="0.79998168889431442"/>
        <bgColor indexed="64"/>
      </patternFill>
    </fill>
    <fill>
      <patternFill patternType="solid">
        <fgColor theme="9" tint="0.7999511703848384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lightGrid"/>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CFF33"/>
        <bgColor indexed="64"/>
      </patternFill>
    </fill>
  </fills>
  <borders count="46">
    <border>
      <left/>
      <right/>
      <top/>
      <bottom/>
      <diagonal/>
    </border>
    <border>
      <left style="thin">
        <color rgb="FF0070C0"/>
      </left>
      <right style="thin">
        <color rgb="FF0070C0"/>
      </right>
      <top style="thin">
        <color rgb="FF0070C0"/>
      </top>
      <bottom style="thin">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style="medium">
        <color rgb="FF0070C0"/>
      </top>
      <bottom style="medium">
        <color rgb="FF0070C0"/>
      </bottom>
      <diagonal/>
    </border>
    <border>
      <left style="medium">
        <color rgb="FF0070C0"/>
      </left>
      <right/>
      <top/>
      <bottom style="medium">
        <color rgb="FF0070C0"/>
      </bottom>
      <diagonal/>
    </border>
    <border>
      <left/>
      <right style="medium">
        <color rgb="FF0070C0"/>
      </right>
      <top/>
      <bottom style="medium">
        <color rgb="FF0070C0"/>
      </bottom>
      <diagonal/>
    </border>
    <border>
      <left style="thin">
        <color rgb="FF0070C0"/>
      </left>
      <right style="thin">
        <color rgb="FF0070C0"/>
      </right>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thin">
        <color rgb="FF0070C0"/>
      </left>
      <right style="thin">
        <color rgb="FF0070C0"/>
      </right>
      <top style="thin">
        <color rgb="FF0070C0"/>
      </top>
      <bottom/>
      <diagonal/>
    </border>
    <border>
      <left style="medium">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style="medium">
        <color rgb="FF0070C0"/>
      </left>
      <right style="thin">
        <color rgb="FF0070C0"/>
      </right>
      <top/>
      <bottom style="medium">
        <color rgb="FF0070C0"/>
      </bottom>
      <diagonal/>
    </border>
    <border>
      <left style="thin">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left style="thin">
        <color rgb="FF0070C0"/>
      </left>
      <right style="thin">
        <color rgb="FF0070C0"/>
      </right>
      <top style="thin">
        <color rgb="FF0070C0"/>
      </top>
      <bottom style="medium">
        <color rgb="FF0070C0"/>
      </bottom>
      <diagonal/>
    </border>
    <border>
      <left/>
      <right/>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thin">
        <color rgb="FF0070C0"/>
      </top>
      <bottom style="medium">
        <color rgb="FF0070C0"/>
      </bottom>
      <diagonal/>
    </border>
    <border>
      <left style="medium">
        <color rgb="FF0070C0"/>
      </left>
      <right style="thin">
        <color rgb="FF0070C0"/>
      </right>
      <top style="medium">
        <color rgb="FF0070C0"/>
      </top>
      <bottom/>
      <diagonal/>
    </border>
    <border>
      <left style="medium">
        <color rgb="FF0070C0"/>
      </left>
      <right style="thin">
        <color rgb="FF0070C0"/>
      </right>
      <top/>
      <bottom/>
      <diagonal/>
    </border>
    <border>
      <left style="thin">
        <color rgb="FF0070C0"/>
      </left>
      <right style="thin">
        <color rgb="FF0070C0"/>
      </right>
      <top style="medium">
        <color rgb="FF0070C0"/>
      </top>
      <bottom/>
      <diagonal/>
    </border>
    <border>
      <left style="thin">
        <color rgb="FF0070C0"/>
      </left>
      <right style="thin">
        <color rgb="FF0070C0"/>
      </right>
      <top/>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medium">
        <color rgb="FF0070C0"/>
      </top>
      <bottom/>
      <diagonal/>
    </border>
    <border>
      <left style="medium">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style="thin">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style="thin">
        <color rgb="FF0070C0"/>
      </left>
      <right/>
      <top style="thin">
        <color rgb="FF0070C0"/>
      </top>
      <bottom/>
      <diagonal/>
    </border>
    <border>
      <left/>
      <right style="medium">
        <color rgb="FF0070C0"/>
      </right>
      <top style="thin">
        <color rgb="FF0070C0"/>
      </top>
      <bottom/>
      <diagonal/>
    </border>
    <border>
      <left style="thin">
        <color rgb="FF0070C0"/>
      </left>
      <right/>
      <top/>
      <bottom/>
      <diagonal/>
    </border>
    <border>
      <left/>
      <right style="medium">
        <color rgb="FF0070C0"/>
      </right>
      <top/>
      <bottom/>
      <diagonal/>
    </border>
    <border>
      <left style="thin">
        <color rgb="FF0070C0"/>
      </left>
      <right/>
      <top/>
      <bottom style="thin">
        <color rgb="FF0070C0"/>
      </bottom>
      <diagonal/>
    </border>
    <border>
      <left/>
      <right style="medium">
        <color rgb="FF0070C0"/>
      </right>
      <top/>
      <bottom style="thin">
        <color rgb="FF0070C0"/>
      </bottom>
      <diagonal/>
    </border>
    <border>
      <left style="thin">
        <color rgb="FF0070C0"/>
      </left>
      <right/>
      <top style="medium">
        <color rgb="FF0070C0"/>
      </top>
      <bottom style="medium">
        <color rgb="FF0070C0"/>
      </bottom>
      <diagonal/>
    </border>
  </borders>
  <cellStyleXfs count="3">
    <xf numFmtId="0" fontId="0" fillId="0" borderId="0"/>
    <xf numFmtId="164" fontId="29" fillId="0" borderId="0" applyFont="0" applyFill="0" applyBorder="0" applyAlignment="0" applyProtection="0"/>
    <xf numFmtId="0" fontId="35" fillId="0" borderId="0" applyNumberFormat="0" applyFill="0" applyBorder="0" applyAlignment="0" applyProtection="0"/>
  </cellStyleXfs>
  <cellXfs count="501">
    <xf numFmtId="0" fontId="0" fillId="0" borderId="0" xfId="0"/>
    <xf numFmtId="0" fontId="0" fillId="0" borderId="0" xfId="0" applyBorder="1"/>
    <xf numFmtId="0" fontId="0" fillId="0" borderId="0" xfId="0" applyBorder="1" applyAlignment="1">
      <alignment horizontal="center" vertical="center"/>
    </xf>
    <xf numFmtId="0" fontId="0" fillId="0" borderId="0" xfId="0" applyAlignment="1"/>
    <xf numFmtId="4" fontId="0" fillId="0" borderId="0" xfId="0" applyNumberFormat="1" applyAlignment="1">
      <alignment horizontal="center"/>
    </xf>
    <xf numFmtId="0" fontId="3" fillId="2" borderId="3" xfId="0" applyFont="1" applyFill="1" applyBorder="1" applyAlignment="1">
      <alignment vertical="center"/>
    </xf>
    <xf numFmtId="0" fontId="3" fillId="2" borderId="5" xfId="0" applyFont="1" applyFill="1" applyBorder="1" applyAlignment="1">
      <alignment vertical="center"/>
    </xf>
    <xf numFmtId="0" fontId="3" fillId="2" borderId="4" xfId="0" applyFont="1" applyFill="1" applyBorder="1" applyAlignment="1">
      <alignment vertical="center"/>
    </xf>
    <xf numFmtId="0" fontId="1" fillId="0" borderId="6" xfId="0" applyFont="1" applyBorder="1" applyAlignment="1">
      <alignment horizontal="center" vertical="center"/>
    </xf>
    <xf numFmtId="0" fontId="0" fillId="0" borderId="7" xfId="0" applyBorder="1"/>
    <xf numFmtId="0" fontId="5" fillId="10" borderId="1" xfId="0" applyFont="1" applyFill="1" applyBorder="1" applyAlignment="1">
      <alignment horizontal="center" vertical="center"/>
    </xf>
    <xf numFmtId="0" fontId="0" fillId="10" borderId="1" xfId="0" applyFont="1" applyFill="1" applyBorder="1" applyAlignment="1">
      <alignment horizontal="left" vertical="center" wrapText="1"/>
    </xf>
    <xf numFmtId="0" fontId="0" fillId="10" borderId="1" xfId="0" applyFont="1" applyFill="1" applyBorder="1" applyAlignment="1">
      <alignment horizontal="center" vertical="center" wrapText="1"/>
    </xf>
    <xf numFmtId="14" fontId="0" fillId="10" borderId="1" xfId="0" applyNumberFormat="1" applyFont="1" applyFill="1" applyBorder="1" applyAlignment="1">
      <alignment horizontal="center" vertical="center" wrapText="1"/>
    </xf>
    <xf numFmtId="4" fontId="0" fillId="10" borderId="1" xfId="0" applyNumberFormat="1" applyFont="1" applyFill="1" applyBorder="1" applyAlignment="1">
      <alignment horizontal="center" vertical="center" wrapText="1"/>
    </xf>
    <xf numFmtId="0" fontId="5" fillId="10" borderId="1" xfId="0" applyFont="1" applyFill="1" applyBorder="1" applyAlignment="1">
      <alignment horizontal="left" vertical="center" wrapText="1"/>
    </xf>
    <xf numFmtId="0" fontId="5" fillId="8" borderId="1" xfId="0" applyFont="1" applyFill="1" applyBorder="1" applyAlignment="1">
      <alignment horizontal="center" vertical="center"/>
    </xf>
    <xf numFmtId="0" fontId="0" fillId="8" borderId="1" xfId="0" applyFill="1" applyBorder="1" applyAlignment="1">
      <alignment vertical="center" wrapText="1"/>
    </xf>
    <xf numFmtId="0" fontId="0" fillId="8" borderId="1" xfId="0" applyFont="1" applyFill="1" applyBorder="1" applyAlignment="1">
      <alignment horizontal="center" vertical="center" wrapText="1"/>
    </xf>
    <xf numFmtId="0" fontId="0" fillId="8" borderId="1" xfId="0" applyFill="1" applyBorder="1" applyAlignment="1">
      <alignment horizontal="left" vertical="top" wrapText="1"/>
    </xf>
    <xf numFmtId="4" fontId="0" fillId="8" borderId="1" xfId="0" applyNumberFormat="1" applyFill="1" applyBorder="1" applyAlignment="1">
      <alignment horizontal="center" vertical="center"/>
    </xf>
    <xf numFmtId="0" fontId="0" fillId="8" borderId="1" xfId="0" applyFill="1" applyBorder="1" applyAlignment="1">
      <alignment horizontal="center" vertical="center" wrapText="1"/>
    </xf>
    <xf numFmtId="0" fontId="7" fillId="8" borderId="1" xfId="0" applyFont="1" applyFill="1" applyBorder="1" applyAlignment="1">
      <alignment horizontal="left" vertical="center" wrapText="1"/>
    </xf>
    <xf numFmtId="4" fontId="7" fillId="8" borderId="1" xfId="0" applyNumberFormat="1" applyFont="1" applyFill="1" applyBorder="1" applyAlignment="1">
      <alignment horizontal="center" vertical="center"/>
    </xf>
    <xf numFmtId="0" fontId="5" fillId="8" borderId="1" xfId="0" applyFont="1" applyFill="1" applyBorder="1" applyAlignment="1">
      <alignment horizontal="left" vertical="center" wrapText="1"/>
    </xf>
    <xf numFmtId="0" fontId="5" fillId="6" borderId="1" xfId="0" applyFont="1" applyFill="1" applyBorder="1" applyAlignment="1">
      <alignment horizontal="center" vertical="center"/>
    </xf>
    <xf numFmtId="0" fontId="0" fillId="6" borderId="1" xfId="0" applyFill="1" applyBorder="1" applyAlignment="1">
      <alignment vertical="center" wrapText="1"/>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xf>
    <xf numFmtId="0" fontId="7" fillId="6" borderId="1" xfId="0" applyFont="1" applyFill="1" applyBorder="1" applyAlignment="1">
      <alignment horizontal="left" vertical="center" wrapText="1"/>
    </xf>
    <xf numFmtId="4" fontId="0" fillId="6" borderId="1" xfId="0" applyNumberFormat="1" applyFill="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vertical="center" wrapText="1"/>
    </xf>
    <xf numFmtId="0" fontId="0" fillId="0" borderId="1" xfId="0" applyFont="1" applyBorder="1" applyAlignment="1">
      <alignment horizontal="center" vertical="center" wrapText="1"/>
    </xf>
    <xf numFmtId="17" fontId="0" fillId="0" borderId="1" xfId="0" applyNumberFormat="1" applyFont="1" applyBorder="1" applyAlignment="1">
      <alignment horizontal="center" vertical="center"/>
    </xf>
    <xf numFmtId="0" fontId="7" fillId="0" borderId="1" xfId="0" applyFont="1" applyBorder="1" applyAlignment="1">
      <alignment vertical="center" wrapText="1"/>
    </xf>
    <xf numFmtId="4" fontId="7"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4" fontId="0" fillId="0" borderId="1" xfId="0" applyNumberFormat="1" applyBorder="1" applyAlignment="1">
      <alignment horizontal="center" vertical="center"/>
    </xf>
    <xf numFmtId="0" fontId="0" fillId="6" borderId="1" xfId="0" applyFill="1" applyBorder="1" applyAlignment="1">
      <alignment horizontal="left" vertical="center" wrapText="1"/>
    </xf>
    <xf numFmtId="0" fontId="7" fillId="6" borderId="1" xfId="0" applyFont="1" applyFill="1" applyBorder="1" applyAlignment="1">
      <alignment vertical="center" wrapText="1"/>
    </xf>
    <xf numFmtId="4" fontId="1" fillId="5" borderId="1" xfId="0" applyNumberFormat="1" applyFont="1" applyFill="1" applyBorder="1" applyAlignment="1">
      <alignment horizontal="center" vertical="center"/>
    </xf>
    <xf numFmtId="0" fontId="0" fillId="8" borderId="1" xfId="0" applyFill="1" applyBorder="1" applyAlignment="1">
      <alignment horizontal="left" vertical="center" wrapText="1"/>
    </xf>
    <xf numFmtId="14" fontId="0" fillId="8" borderId="1" xfId="0" applyNumberFormat="1" applyFill="1" applyBorder="1" applyAlignment="1">
      <alignment horizontal="left" vertical="center" wrapText="1"/>
    </xf>
    <xf numFmtId="0" fontId="5" fillId="11" borderId="1" xfId="0" applyFont="1" applyFill="1" applyBorder="1" applyAlignment="1">
      <alignment horizontal="center" vertical="center"/>
    </xf>
    <xf numFmtId="0" fontId="0" fillId="11" borderId="1" xfId="0" applyFill="1" applyBorder="1" applyAlignment="1">
      <alignment vertical="center" wrapText="1"/>
    </xf>
    <xf numFmtId="0" fontId="0" fillId="11" borderId="1" xfId="0" applyFill="1" applyBorder="1" applyAlignment="1">
      <alignment horizontal="center" vertical="center" wrapText="1"/>
    </xf>
    <xf numFmtId="0" fontId="0" fillId="11" borderId="1" xfId="0" applyFill="1" applyBorder="1" applyAlignment="1">
      <alignment wrapText="1"/>
    </xf>
    <xf numFmtId="0" fontId="5" fillId="3" borderId="8" xfId="0" applyFont="1" applyFill="1" applyBorder="1" applyAlignment="1">
      <alignment horizontal="center" vertical="center"/>
    </xf>
    <xf numFmtId="0" fontId="0" fillId="3" borderId="8" xfId="0" applyFont="1" applyFill="1" applyBorder="1" applyAlignment="1">
      <alignment horizontal="left" vertical="center" wrapText="1"/>
    </xf>
    <xf numFmtId="0" fontId="0" fillId="3" borderId="8" xfId="0" applyFont="1" applyFill="1" applyBorder="1" applyAlignment="1">
      <alignment horizontal="center" vertical="center" wrapText="1"/>
    </xf>
    <xf numFmtId="14" fontId="0" fillId="3" borderId="8" xfId="0" applyNumberFormat="1" applyFont="1" applyFill="1" applyBorder="1" applyAlignment="1">
      <alignment horizontal="center" vertical="center" wrapText="1"/>
    </xf>
    <xf numFmtId="4" fontId="7" fillId="3" borderId="8" xfId="0" applyNumberFormat="1"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4" fontId="13" fillId="4" borderId="10" xfId="0" applyNumberFormat="1" applyFont="1" applyFill="1" applyBorder="1" applyAlignment="1">
      <alignment horizontal="center" vertical="center" wrapText="1"/>
    </xf>
    <xf numFmtId="0" fontId="13" fillId="4" borderId="11" xfId="0" applyFont="1" applyFill="1" applyBorder="1" applyAlignment="1">
      <alignment horizontal="center" vertical="center" wrapText="1"/>
    </xf>
    <xf numFmtId="0" fontId="5" fillId="6" borderId="12" xfId="0" applyFont="1" applyFill="1" applyBorder="1" applyAlignment="1">
      <alignment horizontal="center" vertical="center"/>
    </xf>
    <xf numFmtId="0" fontId="0" fillId="6" borderId="12" xfId="0" applyFill="1" applyBorder="1" applyAlignment="1">
      <alignment horizontal="left" vertical="center" wrapText="1"/>
    </xf>
    <xf numFmtId="0" fontId="15" fillId="6" borderId="12" xfId="0" applyFont="1" applyFill="1" applyBorder="1" applyAlignment="1">
      <alignment horizontal="center" vertical="center" wrapText="1"/>
    </xf>
    <xf numFmtId="17" fontId="0" fillId="6" borderId="12" xfId="0" applyNumberFormat="1" applyFill="1" applyBorder="1" applyAlignment="1">
      <alignment horizontal="center" vertical="center" wrapText="1"/>
    </xf>
    <xf numFmtId="0" fontId="11" fillId="6" borderId="12" xfId="0" applyFont="1" applyFill="1" applyBorder="1" applyAlignment="1">
      <alignment vertical="center" wrapText="1"/>
    </xf>
    <xf numFmtId="4" fontId="0" fillId="6" borderId="12" xfId="0" applyNumberFormat="1" applyFill="1" applyBorder="1" applyAlignment="1">
      <alignment horizontal="center" vertical="center"/>
    </xf>
    <xf numFmtId="0" fontId="1" fillId="3" borderId="13" xfId="0" applyFont="1" applyFill="1" applyBorder="1" applyAlignment="1">
      <alignment horizontal="left" vertical="center" wrapText="1"/>
    </xf>
    <xf numFmtId="0" fontId="0" fillId="3" borderId="14" xfId="0" applyFill="1" applyBorder="1" applyAlignment="1">
      <alignment horizontal="center" vertical="center"/>
    </xf>
    <xf numFmtId="0" fontId="0" fillId="10" borderId="16" xfId="0" applyFill="1" applyBorder="1" applyAlignment="1">
      <alignment horizontal="center" vertical="center"/>
    </xf>
    <xf numFmtId="0" fontId="0" fillId="9" borderId="16" xfId="0" applyFill="1" applyBorder="1" applyAlignment="1">
      <alignment horizontal="center" vertical="center"/>
    </xf>
    <xf numFmtId="0" fontId="0" fillId="8" borderId="16" xfId="0" applyFill="1" applyBorder="1" applyAlignment="1">
      <alignment horizontal="center" vertical="center"/>
    </xf>
    <xf numFmtId="0" fontId="8" fillId="6" borderId="15" xfId="0" applyFont="1" applyFill="1" applyBorder="1" applyAlignment="1">
      <alignment horizontal="left" vertical="top" wrapText="1"/>
    </xf>
    <xf numFmtId="0" fontId="0" fillId="6" borderId="16" xfId="0" applyFill="1" applyBorder="1" applyAlignment="1">
      <alignment horizontal="center" vertical="center"/>
    </xf>
    <xf numFmtId="0" fontId="0" fillId="0" borderId="16" xfId="0" applyBorder="1" applyAlignment="1">
      <alignment horizontal="center" vertical="center"/>
    </xf>
    <xf numFmtId="0" fontId="8" fillId="6" borderId="15" xfId="0" applyFont="1" applyFill="1" applyBorder="1" applyAlignment="1">
      <alignment horizontal="left" vertical="center" wrapText="1"/>
    </xf>
    <xf numFmtId="0" fontId="1" fillId="0" borderId="15" xfId="0" applyFont="1" applyBorder="1" applyAlignment="1">
      <alignment horizontal="left" vertical="center" wrapText="1"/>
    </xf>
    <xf numFmtId="0" fontId="8" fillId="5" borderId="16" xfId="0" applyFont="1" applyFill="1" applyBorder="1" applyAlignment="1">
      <alignment horizontal="center" vertical="center"/>
    </xf>
    <xf numFmtId="0" fontId="0" fillId="7" borderId="16" xfId="0" applyFill="1" applyBorder="1"/>
    <xf numFmtId="0" fontId="1" fillId="8" borderId="15" xfId="0" applyFont="1" applyFill="1" applyBorder="1" applyAlignment="1">
      <alignment horizontal="left" vertical="top" wrapText="1"/>
    </xf>
    <xf numFmtId="0" fontId="0" fillId="8" borderId="16" xfId="0" applyFill="1" applyBorder="1" applyAlignment="1">
      <alignment horizontal="left" vertical="center" wrapText="1"/>
    </xf>
    <xf numFmtId="0" fontId="1" fillId="11" borderId="15" xfId="0" applyFont="1" applyFill="1" applyBorder="1" applyAlignment="1">
      <alignment horizontal="left" vertical="top" wrapText="1"/>
    </xf>
    <xf numFmtId="0" fontId="0" fillId="11" borderId="16" xfId="0" applyFill="1" applyBorder="1" applyAlignment="1">
      <alignment horizontal="center" vertical="center"/>
    </xf>
    <xf numFmtId="0" fontId="8" fillId="6" borderId="17" xfId="0" applyFont="1" applyFill="1" applyBorder="1" applyAlignment="1">
      <alignment horizontal="left" vertical="center" wrapText="1"/>
    </xf>
    <xf numFmtId="0" fontId="0" fillId="6" borderId="18" xfId="0" applyFill="1" applyBorder="1" applyAlignment="1">
      <alignment horizontal="center" vertical="center"/>
    </xf>
    <xf numFmtId="0" fontId="8" fillId="0" borderId="19" xfId="0" applyFont="1" applyBorder="1" applyAlignment="1">
      <alignment vertical="center" wrapText="1"/>
    </xf>
    <xf numFmtId="0" fontId="1" fillId="5" borderId="20" xfId="0" applyFont="1" applyFill="1" applyBorder="1" applyAlignment="1">
      <alignment vertical="center"/>
    </xf>
    <xf numFmtId="0" fontId="0" fillId="5" borderId="21" xfId="0" applyFont="1" applyFill="1" applyBorder="1" applyAlignment="1">
      <alignment horizontal="center" vertical="center"/>
    </xf>
    <xf numFmtId="0" fontId="2" fillId="0" borderId="0" xfId="0" applyFont="1" applyBorder="1" applyAlignment="1">
      <alignment horizontal="center"/>
    </xf>
    <xf numFmtId="0" fontId="5" fillId="12" borderId="8" xfId="0" applyFont="1" applyFill="1" applyBorder="1" applyAlignment="1">
      <alignment horizontal="center" vertical="center"/>
    </xf>
    <xf numFmtId="0" fontId="0" fillId="12" borderId="8" xfId="0" applyFill="1" applyBorder="1" applyAlignment="1">
      <alignment horizontal="left" vertical="center" wrapText="1"/>
    </xf>
    <xf numFmtId="0" fontId="0" fillId="12" borderId="8" xfId="0" applyFill="1" applyBorder="1" applyAlignment="1">
      <alignment horizontal="center" vertical="center" wrapText="1"/>
    </xf>
    <xf numFmtId="17" fontId="0" fillId="12" borderId="8" xfId="0" applyNumberFormat="1" applyFill="1" applyBorder="1" applyAlignment="1">
      <alignment horizontal="center" vertical="center" wrapText="1"/>
    </xf>
    <xf numFmtId="0" fontId="0" fillId="12" borderId="8" xfId="0" applyFill="1" applyBorder="1" applyAlignment="1">
      <alignment vertical="center" wrapText="1"/>
    </xf>
    <xf numFmtId="4" fontId="0" fillId="12" borderId="8" xfId="0" applyNumberFormat="1" applyFill="1" applyBorder="1" applyAlignment="1">
      <alignment horizontal="center" vertical="center"/>
    </xf>
    <xf numFmtId="0" fontId="0" fillId="12" borderId="14" xfId="0" applyFill="1" applyBorder="1" applyAlignment="1">
      <alignment horizontal="center" vertical="center"/>
    </xf>
    <xf numFmtId="0" fontId="0" fillId="12" borderId="1" xfId="0" applyFont="1" applyFill="1" applyBorder="1" applyAlignment="1">
      <alignment vertical="center" wrapText="1"/>
    </xf>
    <xf numFmtId="0" fontId="0" fillId="12" borderId="1" xfId="0" applyFill="1" applyBorder="1" applyAlignment="1">
      <alignment horizontal="center" vertical="center" wrapText="1"/>
    </xf>
    <xf numFmtId="17" fontId="0" fillId="12" borderId="1" xfId="0" applyNumberFormat="1" applyFill="1" applyBorder="1" applyAlignment="1">
      <alignment horizontal="center" vertical="center"/>
    </xf>
    <xf numFmtId="0" fontId="0" fillId="12" borderId="1" xfId="0" applyFill="1" applyBorder="1" applyAlignment="1">
      <alignment vertical="center" wrapText="1"/>
    </xf>
    <xf numFmtId="4" fontId="0" fillId="12" borderId="1" xfId="0" applyNumberFormat="1" applyFill="1" applyBorder="1" applyAlignment="1">
      <alignment horizontal="center" vertical="center"/>
    </xf>
    <xf numFmtId="0" fontId="0" fillId="12" borderId="16" xfId="0" applyFill="1" applyBorder="1" applyAlignment="1">
      <alignment horizontal="center" vertical="center"/>
    </xf>
    <xf numFmtId="0" fontId="0" fillId="12" borderId="12" xfId="0" applyFill="1" applyBorder="1" applyAlignment="1">
      <alignment horizontal="left" vertical="center" wrapText="1"/>
    </xf>
    <xf numFmtId="0" fontId="0" fillId="12" borderId="12" xfId="0" applyFill="1" applyBorder="1" applyAlignment="1">
      <alignment horizontal="center" vertical="center" wrapText="1"/>
    </xf>
    <xf numFmtId="17" fontId="0" fillId="12" borderId="12" xfId="0" applyNumberFormat="1" applyFill="1" applyBorder="1" applyAlignment="1">
      <alignment horizontal="center" vertical="center"/>
    </xf>
    <xf numFmtId="4" fontId="0" fillId="12" borderId="12" xfId="0" applyNumberFormat="1" applyFill="1" applyBorder="1" applyAlignment="1">
      <alignment horizontal="center" vertical="center"/>
    </xf>
    <xf numFmtId="0" fontId="0" fillId="12" borderId="18" xfId="0" applyFill="1" applyBorder="1" applyAlignment="1">
      <alignment horizontal="center" vertical="center"/>
    </xf>
    <xf numFmtId="4" fontId="7" fillId="11" borderId="1" xfId="0" applyNumberFormat="1" applyFont="1" applyFill="1" applyBorder="1" applyAlignment="1">
      <alignment horizontal="center" vertical="center"/>
    </xf>
    <xf numFmtId="4" fontId="7" fillId="10" borderId="1" xfId="0" applyNumberFormat="1" applyFont="1" applyFill="1" applyBorder="1" applyAlignment="1">
      <alignment horizontal="center" vertical="center" wrapText="1"/>
    </xf>
    <xf numFmtId="0" fontId="0" fillId="0" borderId="0" xfId="0" applyFill="1"/>
    <xf numFmtId="4" fontId="7" fillId="0" borderId="1" xfId="0" applyNumberFormat="1" applyFont="1" applyFill="1" applyBorder="1" applyAlignment="1">
      <alignment vertical="center"/>
    </xf>
    <xf numFmtId="4" fontId="15" fillId="0" borderId="1" xfId="0" applyNumberFormat="1" applyFont="1" applyFill="1" applyBorder="1" applyAlignment="1">
      <alignment vertical="center"/>
    </xf>
    <xf numFmtId="0" fontId="2" fillId="0" borderId="0" xfId="0" applyFont="1" applyBorder="1" applyAlignment="1">
      <alignment horizontal="center"/>
    </xf>
    <xf numFmtId="0" fontId="0" fillId="0" borderId="0" xfId="0" quotePrefix="1"/>
    <xf numFmtId="4" fontId="14" fillId="0" borderId="16" xfId="0" applyNumberFormat="1" applyFont="1" applyFill="1" applyBorder="1" applyAlignment="1">
      <alignment vertical="center" wrapText="1"/>
    </xf>
    <xf numFmtId="0" fontId="14" fillId="0" borderId="12" xfId="0" applyFont="1" applyFill="1" applyBorder="1" applyAlignment="1">
      <alignment vertical="center" wrapText="1"/>
    </xf>
    <xf numFmtId="0" fontId="14" fillId="0" borderId="8" xfId="0" applyFont="1" applyFill="1" applyBorder="1" applyAlignment="1">
      <alignment vertical="center" wrapText="1"/>
    </xf>
    <xf numFmtId="0" fontId="14" fillId="0" borderId="1" xfId="0" applyFont="1" applyFill="1" applyBorder="1" applyAlignment="1">
      <alignment vertical="center" wrapText="1"/>
    </xf>
    <xf numFmtId="0" fontId="7" fillId="8" borderId="1" xfId="0" applyFont="1" applyFill="1" applyBorder="1" applyAlignment="1">
      <alignment vertical="center" wrapText="1"/>
    </xf>
    <xf numFmtId="0" fontId="31" fillId="0" borderId="1" xfId="0" applyFont="1" applyFill="1" applyBorder="1" applyAlignment="1">
      <alignment vertical="center" wrapText="1"/>
    </xf>
    <xf numFmtId="4" fontId="27" fillId="0" borderId="16" xfId="0" applyNumberFormat="1" applyFont="1" applyFill="1" applyBorder="1" applyAlignment="1">
      <alignment vertical="center" wrapText="1"/>
    </xf>
    <xf numFmtId="0" fontId="0" fillId="0" borderId="13" xfId="0" applyBorder="1"/>
    <xf numFmtId="0" fontId="17" fillId="2" borderId="8" xfId="0" applyFont="1" applyFill="1" applyBorder="1" applyAlignment="1">
      <alignment vertical="center" wrapText="1"/>
    </xf>
    <xf numFmtId="0" fontId="17" fillId="2" borderId="14" xfId="0" applyFont="1" applyFill="1" applyBorder="1" applyAlignment="1">
      <alignment vertical="center" wrapText="1"/>
    </xf>
    <xf numFmtId="0" fontId="24" fillId="2" borderId="9" xfId="0" applyFont="1" applyFill="1" applyBorder="1" applyAlignment="1">
      <alignment vertical="center"/>
    </xf>
    <xf numFmtId="0" fontId="19" fillId="2" borderId="10" xfId="0" applyFont="1" applyFill="1" applyBorder="1" applyAlignment="1">
      <alignment vertical="center"/>
    </xf>
    <xf numFmtId="0" fontId="17" fillId="2" borderId="10" xfId="0" applyFont="1" applyFill="1" applyBorder="1" applyAlignment="1">
      <alignment vertical="center" wrapText="1"/>
    </xf>
    <xf numFmtId="0" fontId="24" fillId="2" borderId="10" xfId="0" applyFont="1" applyFill="1" applyBorder="1" applyAlignment="1">
      <alignment vertical="center"/>
    </xf>
    <xf numFmtId="0" fontId="24" fillId="2" borderId="11" xfId="0" applyFont="1" applyFill="1" applyBorder="1" applyAlignment="1">
      <alignment vertical="center"/>
    </xf>
    <xf numFmtId="4" fontId="15" fillId="0" borderId="12" xfId="0" applyNumberFormat="1" applyFont="1" applyFill="1" applyBorder="1" applyAlignment="1">
      <alignment vertical="center"/>
    </xf>
    <xf numFmtId="4" fontId="14" fillId="0" borderId="18" xfId="0" applyNumberFormat="1" applyFont="1" applyFill="1" applyBorder="1" applyAlignment="1">
      <alignment vertical="center" wrapText="1"/>
    </xf>
    <xf numFmtId="0" fontId="18" fillId="2" borderId="9" xfId="0" applyFont="1" applyFill="1" applyBorder="1" applyAlignment="1">
      <alignment vertical="center"/>
    </xf>
    <xf numFmtId="0" fontId="18" fillId="2" borderId="10" xfId="0" applyFont="1" applyFill="1" applyBorder="1" applyAlignment="1">
      <alignment vertical="center"/>
    </xf>
    <xf numFmtId="0" fontId="18" fillId="2" borderId="11" xfId="0" applyFont="1" applyFill="1" applyBorder="1" applyAlignment="1">
      <alignment vertical="center"/>
    </xf>
    <xf numFmtId="4" fontId="14" fillId="0" borderId="18" xfId="0" applyNumberFormat="1" applyFont="1" applyFill="1" applyBorder="1" applyAlignment="1">
      <alignment horizontal="left" vertical="center" wrapText="1"/>
    </xf>
    <xf numFmtId="4" fontId="7" fillId="0" borderId="12" xfId="0" applyNumberFormat="1" applyFont="1" applyFill="1" applyBorder="1" applyAlignment="1">
      <alignment vertical="center"/>
    </xf>
    <xf numFmtId="0" fontId="20" fillId="0" borderId="17" xfId="0" applyFont="1" applyBorder="1" applyAlignment="1">
      <alignment horizontal="center" vertical="center"/>
    </xf>
    <xf numFmtId="0" fontId="0" fillId="0" borderId="12" xfId="0" applyBorder="1" applyAlignment="1">
      <alignment horizontal="left" vertical="center" wrapText="1"/>
    </xf>
    <xf numFmtId="0" fontId="20" fillId="8" borderId="15" xfId="0" applyFont="1" applyFill="1" applyBorder="1" applyAlignment="1">
      <alignment horizontal="center" vertical="center"/>
    </xf>
    <xf numFmtId="0" fontId="5" fillId="12" borderId="26" xfId="0" applyFont="1" applyFill="1" applyBorder="1" applyAlignment="1">
      <alignment horizontal="center" vertical="center"/>
    </xf>
    <xf numFmtId="0" fontId="0" fillId="12" borderId="28" xfId="0" applyFill="1" applyBorder="1" applyAlignment="1">
      <alignment horizontal="left" vertical="center" wrapText="1"/>
    </xf>
    <xf numFmtId="0" fontId="5" fillId="12" borderId="17" xfId="0" applyFont="1" applyFill="1" applyBorder="1" applyAlignment="1">
      <alignment horizontal="center" vertical="center"/>
    </xf>
    <xf numFmtId="0" fontId="0" fillId="0" borderId="17" xfId="0" applyBorder="1"/>
    <xf numFmtId="0" fontId="17" fillId="2" borderId="12" xfId="0" applyFont="1" applyFill="1" applyBorder="1" applyAlignment="1">
      <alignment vertical="center" wrapText="1"/>
    </xf>
    <xf numFmtId="0" fontId="17" fillId="2" borderId="18" xfId="0" applyFont="1" applyFill="1" applyBorder="1" applyAlignment="1">
      <alignment vertical="center" wrapText="1"/>
    </xf>
    <xf numFmtId="0" fontId="13" fillId="4" borderId="31" xfId="0" applyFont="1" applyFill="1" applyBorder="1" applyAlignment="1">
      <alignment vertical="center" wrapText="1"/>
    </xf>
    <xf numFmtId="4" fontId="26" fillId="4" borderId="31" xfId="0" applyNumberFormat="1" applyFont="1" applyFill="1" applyBorder="1" applyAlignment="1">
      <alignment horizontal="center" vertical="center" wrapText="1"/>
    </xf>
    <xf numFmtId="4" fontId="22" fillId="4" borderId="31" xfId="0" applyNumberFormat="1" applyFont="1" applyFill="1" applyBorder="1" applyAlignment="1">
      <alignment horizontal="center" vertical="center" wrapText="1"/>
    </xf>
    <xf numFmtId="4" fontId="22" fillId="4" borderId="32" xfId="0" applyNumberFormat="1" applyFont="1" applyFill="1" applyBorder="1" applyAlignment="1">
      <alignment horizontal="center" vertical="center" wrapText="1"/>
    </xf>
    <xf numFmtId="4" fontId="31" fillId="0" borderId="18" xfId="0" applyNumberFormat="1" applyFont="1" applyFill="1" applyBorder="1" applyAlignment="1">
      <alignment horizontal="left" vertical="center" wrapText="1"/>
    </xf>
    <xf numFmtId="0" fontId="33" fillId="0" borderId="12" xfId="0" applyFont="1" applyFill="1" applyBorder="1" applyAlignment="1">
      <alignment vertical="center" wrapText="1"/>
    </xf>
    <xf numFmtId="0" fontId="0" fillId="13" borderId="12" xfId="0" applyFont="1" applyFill="1" applyBorder="1"/>
    <xf numFmtId="4" fontId="14" fillId="13" borderId="18" xfId="0" applyNumberFormat="1" applyFont="1" applyFill="1" applyBorder="1" applyAlignment="1">
      <alignment horizontal="left" vertical="center" wrapText="1"/>
    </xf>
    <xf numFmtId="0" fontId="18" fillId="2" borderId="26" xfId="0" applyFont="1" applyFill="1" applyBorder="1" applyAlignment="1">
      <alignment vertical="center"/>
    </xf>
    <xf numFmtId="0" fontId="18" fillId="2" borderId="28" xfId="0" applyFont="1" applyFill="1" applyBorder="1" applyAlignment="1">
      <alignment vertical="center"/>
    </xf>
    <xf numFmtId="0" fontId="18" fillId="2" borderId="33" xfId="0" applyFont="1" applyFill="1" applyBorder="1" applyAlignment="1">
      <alignment vertical="center"/>
    </xf>
    <xf numFmtId="0" fontId="18" fillId="2" borderId="19" xfId="0" applyFont="1" applyFill="1" applyBorder="1" applyAlignment="1">
      <alignment vertical="center"/>
    </xf>
    <xf numFmtId="0" fontId="18" fillId="2" borderId="20" xfId="0" applyFont="1" applyFill="1" applyBorder="1" applyAlignment="1">
      <alignment vertical="center"/>
    </xf>
    <xf numFmtId="0" fontId="18" fillId="2" borderId="21" xfId="0" applyFont="1" applyFill="1" applyBorder="1" applyAlignment="1">
      <alignment vertical="center"/>
    </xf>
    <xf numFmtId="0" fontId="14" fillId="10" borderId="8" xfId="0" applyFont="1" applyFill="1" applyBorder="1" applyAlignment="1">
      <alignment vertical="center" wrapText="1"/>
    </xf>
    <xf numFmtId="4" fontId="15" fillId="10" borderId="8" xfId="0" applyNumberFormat="1" applyFont="1" applyFill="1" applyBorder="1" applyAlignment="1">
      <alignment vertical="center"/>
    </xf>
    <xf numFmtId="4" fontId="14" fillId="10" borderId="14" xfId="0" applyNumberFormat="1" applyFont="1" applyFill="1" applyBorder="1" applyAlignment="1">
      <alignment horizontal="left" vertical="center" wrapText="1"/>
    </xf>
    <xf numFmtId="0" fontId="14" fillId="10" borderId="1" xfId="0" applyFont="1" applyFill="1" applyBorder="1" applyAlignment="1">
      <alignment vertical="center" wrapText="1"/>
    </xf>
    <xf numFmtId="4" fontId="15" fillId="10" borderId="1" xfId="0" applyNumberFormat="1" applyFont="1" applyFill="1" applyBorder="1" applyAlignment="1">
      <alignment vertical="center"/>
    </xf>
    <xf numFmtId="4" fontId="14" fillId="10" borderId="16" xfId="0" applyNumberFormat="1" applyFont="1" applyFill="1" applyBorder="1" applyAlignment="1">
      <alignment horizontal="left" vertical="center" wrapText="1"/>
    </xf>
    <xf numFmtId="0" fontId="14" fillId="10" borderId="12" xfId="0" applyFont="1" applyFill="1" applyBorder="1" applyAlignment="1">
      <alignment vertical="center" wrapText="1"/>
    </xf>
    <xf numFmtId="4" fontId="15" fillId="10" borderId="12" xfId="0" applyNumberFormat="1" applyFont="1" applyFill="1" applyBorder="1" applyAlignment="1">
      <alignment vertical="center"/>
    </xf>
    <xf numFmtId="4" fontId="14" fillId="10" borderId="18" xfId="0" applyNumberFormat="1" applyFont="1" applyFill="1" applyBorder="1" applyAlignment="1">
      <alignment horizontal="left" vertical="center" wrapText="1"/>
    </xf>
    <xf numFmtId="0" fontId="14" fillId="8" borderId="8" xfId="0" applyFont="1" applyFill="1" applyBorder="1" applyAlignment="1">
      <alignment vertical="center" wrapText="1"/>
    </xf>
    <xf numFmtId="4" fontId="15" fillId="8" borderId="8" xfId="0" applyNumberFormat="1" applyFont="1" applyFill="1" applyBorder="1" applyAlignment="1">
      <alignment vertical="center"/>
    </xf>
    <xf numFmtId="4" fontId="15" fillId="8" borderId="14" xfId="0" applyNumberFormat="1" applyFont="1" applyFill="1" applyBorder="1" applyAlignment="1">
      <alignment horizontal="left" vertical="center" wrapText="1"/>
    </xf>
    <xf numFmtId="4" fontId="15" fillId="8" borderId="1" xfId="0" applyNumberFormat="1" applyFont="1" applyFill="1" applyBorder="1" applyAlignment="1">
      <alignment vertical="center"/>
    </xf>
    <xf numFmtId="4" fontId="14" fillId="8" borderId="16" xfId="0" applyNumberFormat="1" applyFont="1" applyFill="1" applyBorder="1" applyAlignment="1">
      <alignment vertical="center" wrapText="1"/>
    </xf>
    <xf numFmtId="4" fontId="27" fillId="8" borderId="16" xfId="0" applyNumberFormat="1" applyFont="1" applyFill="1" applyBorder="1" applyAlignment="1">
      <alignment vertical="center" wrapText="1"/>
    </xf>
    <xf numFmtId="0" fontId="14" fillId="8" borderId="1" xfId="0" applyFont="1" applyFill="1" applyBorder="1" applyAlignment="1">
      <alignment vertical="center" wrapText="1"/>
    </xf>
    <xf numFmtId="4" fontId="15" fillId="8" borderId="16" xfId="0" applyNumberFormat="1" applyFont="1" applyFill="1" applyBorder="1" applyAlignment="1">
      <alignment horizontal="left" vertical="center" wrapText="1"/>
    </xf>
    <xf numFmtId="4" fontId="28" fillId="8" borderId="16" xfId="0" applyNumberFormat="1" applyFont="1" applyFill="1" applyBorder="1" applyAlignment="1">
      <alignment vertical="center" wrapText="1"/>
    </xf>
    <xf numFmtId="0" fontId="31" fillId="8" borderId="1" xfId="0" applyFont="1" applyFill="1" applyBorder="1" applyAlignment="1">
      <alignment vertical="center" wrapText="1"/>
    </xf>
    <xf numFmtId="4" fontId="30" fillId="8" borderId="1" xfId="0" applyNumberFormat="1" applyFont="1" applyFill="1" applyBorder="1" applyAlignment="1">
      <alignment vertical="center"/>
    </xf>
    <xf numFmtId="4" fontId="31" fillId="8" borderId="16" xfId="0" applyNumberFormat="1" applyFont="1" applyFill="1" applyBorder="1" applyAlignment="1">
      <alignment vertical="center" wrapText="1"/>
    </xf>
    <xf numFmtId="4" fontId="32" fillId="8" borderId="16" xfId="0" applyNumberFormat="1" applyFont="1" applyFill="1" applyBorder="1" applyAlignment="1">
      <alignment vertical="center" wrapText="1"/>
    </xf>
    <xf numFmtId="4" fontId="14" fillId="8" borderId="16" xfId="0" applyNumberFormat="1" applyFont="1" applyFill="1" applyBorder="1" applyAlignment="1">
      <alignment horizontal="left" vertical="center" wrapText="1"/>
    </xf>
    <xf numFmtId="0" fontId="14" fillId="8" borderId="12" xfId="0" applyFont="1" applyFill="1" applyBorder="1" applyAlignment="1">
      <alignment vertical="center" wrapText="1"/>
    </xf>
    <xf numFmtId="4" fontId="15" fillId="8" borderId="12" xfId="0" applyNumberFormat="1" applyFont="1" applyFill="1" applyBorder="1" applyAlignment="1">
      <alignment vertical="center"/>
    </xf>
    <xf numFmtId="4" fontId="14" fillId="8" borderId="18" xfId="0" applyNumberFormat="1" applyFont="1" applyFill="1" applyBorder="1" applyAlignment="1">
      <alignment horizontal="left" vertical="center" wrapText="1"/>
    </xf>
    <xf numFmtId="0" fontId="14" fillId="6" borderId="8" xfId="0" applyFont="1" applyFill="1" applyBorder="1" applyAlignment="1">
      <alignment vertical="center" wrapText="1"/>
    </xf>
    <xf numFmtId="4" fontId="7" fillId="6" borderId="8" xfId="0" applyNumberFormat="1" applyFont="1" applyFill="1" applyBorder="1" applyAlignment="1">
      <alignment vertical="center"/>
    </xf>
    <xf numFmtId="4" fontId="7" fillId="6" borderId="14" xfId="0" applyNumberFormat="1" applyFont="1" applyFill="1" applyBorder="1" applyAlignment="1">
      <alignment vertical="center"/>
    </xf>
    <xf numFmtId="0" fontId="14" fillId="6" borderId="1" xfId="0" applyFont="1" applyFill="1" applyBorder="1" applyAlignment="1">
      <alignment vertical="center" wrapText="1"/>
    </xf>
    <xf numFmtId="4" fontId="7" fillId="6" borderId="1" xfId="0" applyNumberFormat="1" applyFont="1" applyFill="1" applyBorder="1" applyAlignment="1">
      <alignment vertical="center"/>
    </xf>
    <xf numFmtId="4" fontId="7" fillId="6" borderId="16" xfId="0" applyNumberFormat="1" applyFont="1" applyFill="1" applyBorder="1" applyAlignment="1">
      <alignment vertical="center"/>
    </xf>
    <xf numFmtId="4" fontId="14" fillId="6" borderId="18" xfId="0" applyNumberFormat="1" applyFont="1" applyFill="1" applyBorder="1" applyAlignment="1">
      <alignment horizontal="left" vertical="center" wrapText="1"/>
    </xf>
    <xf numFmtId="0" fontId="14" fillId="6" borderId="12" xfId="0" applyFont="1" applyFill="1" applyBorder="1" applyAlignment="1">
      <alignment vertical="center" wrapText="1"/>
    </xf>
    <xf numFmtId="4" fontId="7" fillId="6" borderId="12" xfId="0" applyNumberFormat="1" applyFont="1" applyFill="1" applyBorder="1" applyAlignment="1">
      <alignment vertical="center"/>
    </xf>
    <xf numFmtId="4" fontId="7" fillId="6" borderId="18" xfId="0" applyNumberFormat="1" applyFont="1" applyFill="1" applyBorder="1" applyAlignment="1">
      <alignment vertical="center"/>
    </xf>
    <xf numFmtId="0" fontId="31" fillId="8" borderId="8" xfId="0" applyFont="1" applyFill="1" applyBorder="1" applyAlignment="1">
      <alignment vertical="center" wrapText="1"/>
    </xf>
    <xf numFmtId="4" fontId="7" fillId="8" borderId="12" xfId="0" applyNumberFormat="1" applyFont="1" applyFill="1" applyBorder="1" applyAlignment="1">
      <alignment vertical="center"/>
    </xf>
    <xf numFmtId="0" fontId="0" fillId="8" borderId="14" xfId="0" applyFont="1" applyFill="1" applyBorder="1"/>
    <xf numFmtId="0" fontId="0" fillId="8" borderId="16" xfId="0" applyFont="1" applyFill="1" applyBorder="1"/>
    <xf numFmtId="0" fontId="14" fillId="8" borderId="1" xfId="0" applyFont="1" applyFill="1" applyBorder="1"/>
    <xf numFmtId="4" fontId="30" fillId="14" borderId="1" xfId="0" applyNumberFormat="1" applyFont="1" applyFill="1" applyBorder="1" applyAlignment="1">
      <alignment vertical="center"/>
    </xf>
    <xf numFmtId="4" fontId="31" fillId="15" borderId="16" xfId="0" applyNumberFormat="1" applyFont="1" applyFill="1" applyBorder="1" applyAlignment="1">
      <alignment vertical="center" wrapText="1"/>
    </xf>
    <xf numFmtId="4" fontId="32" fillId="15" borderId="16" xfId="0" applyNumberFormat="1" applyFont="1" applyFill="1" applyBorder="1" applyAlignment="1">
      <alignment vertical="center" wrapText="1"/>
    </xf>
    <xf numFmtId="0" fontId="14" fillId="15" borderId="1" xfId="0" applyFont="1" applyFill="1" applyBorder="1" applyAlignment="1">
      <alignment vertical="center" wrapText="1"/>
    </xf>
    <xf numFmtId="4" fontId="30" fillId="15" borderId="1" xfId="0" applyNumberFormat="1" applyFont="1" applyFill="1" applyBorder="1" applyAlignment="1">
      <alignment vertical="center"/>
    </xf>
    <xf numFmtId="0" fontId="14" fillId="14" borderId="31" xfId="0" applyFont="1" applyFill="1" applyBorder="1" applyAlignment="1">
      <alignment horizontal="left" vertical="center" wrapText="1"/>
    </xf>
    <xf numFmtId="4" fontId="30" fillId="14" borderId="31" xfId="0" applyNumberFormat="1" applyFont="1" applyFill="1" applyBorder="1" applyAlignment="1">
      <alignment vertical="center"/>
    </xf>
    <xf numFmtId="0" fontId="0" fillId="14" borderId="32" xfId="0" applyFill="1" applyBorder="1"/>
    <xf numFmtId="0" fontId="14" fillId="14" borderId="1" xfId="0" applyFont="1" applyFill="1" applyBorder="1" applyAlignment="1">
      <alignment horizontal="left" vertical="center" wrapText="1"/>
    </xf>
    <xf numFmtId="0" fontId="0" fillId="14" borderId="16" xfId="0" applyFill="1" applyBorder="1"/>
    <xf numFmtId="0" fontId="14" fillId="14" borderId="22" xfId="0" applyFont="1" applyFill="1" applyBorder="1" applyAlignment="1">
      <alignment horizontal="left" vertical="center" wrapText="1"/>
    </xf>
    <xf numFmtId="4" fontId="30" fillId="14" borderId="22" xfId="0" applyNumberFormat="1" applyFont="1" applyFill="1" applyBorder="1" applyAlignment="1">
      <alignment vertical="center"/>
    </xf>
    <xf numFmtId="0" fontId="0" fillId="14" borderId="24" xfId="0" applyFill="1" applyBorder="1"/>
    <xf numFmtId="0" fontId="14" fillId="12" borderId="1" xfId="0" applyFont="1" applyFill="1" applyBorder="1" applyAlignment="1">
      <alignment horizontal="left" vertical="center" wrapText="1"/>
    </xf>
    <xf numFmtId="0" fontId="0" fillId="17" borderId="15" xfId="0" applyFill="1" applyBorder="1"/>
    <xf numFmtId="0" fontId="0" fillId="18" borderId="25" xfId="0" applyFill="1" applyBorder="1"/>
    <xf numFmtId="0" fontId="0" fillId="18" borderId="22" xfId="0" applyFill="1" applyBorder="1"/>
    <xf numFmtId="0" fontId="1" fillId="18" borderId="22" xfId="0" applyFont="1" applyFill="1" applyBorder="1" applyAlignment="1">
      <alignment horizontal="center"/>
    </xf>
    <xf numFmtId="0" fontId="0" fillId="18" borderId="24" xfId="0" applyFill="1" applyBorder="1"/>
    <xf numFmtId="0" fontId="0" fillId="0" borderId="15" xfId="0" applyBorder="1" applyAlignment="1">
      <alignment vertical="center"/>
    </xf>
    <xf numFmtId="0" fontId="15" fillId="0" borderId="1" xfId="0" applyFont="1" applyBorder="1" applyAlignment="1">
      <alignment vertical="center"/>
    </xf>
    <xf numFmtId="0" fontId="37" fillId="0" borderId="1" xfId="0" applyFont="1" applyBorder="1" applyAlignment="1">
      <alignment vertical="center" wrapText="1"/>
    </xf>
    <xf numFmtId="0" fontId="0" fillId="0" borderId="0" xfId="0" applyAlignment="1">
      <alignment vertical="center"/>
    </xf>
    <xf numFmtId="4" fontId="30" fillId="16" borderId="1" xfId="0" applyNumberFormat="1" applyFont="1" applyFill="1" applyBorder="1" applyAlignment="1">
      <alignment horizontal="right" vertical="center"/>
    </xf>
    <xf numFmtId="0" fontId="14" fillId="16" borderId="16" xfId="0" applyFont="1" applyFill="1" applyBorder="1" applyAlignment="1">
      <alignment wrapText="1"/>
    </xf>
    <xf numFmtId="0" fontId="14" fillId="16" borderId="16" xfId="0" applyFont="1" applyFill="1" applyBorder="1" applyAlignment="1">
      <alignment vertical="center" wrapText="1"/>
    </xf>
    <xf numFmtId="0" fontId="14" fillId="16" borderId="16" xfId="0" applyFont="1" applyFill="1" applyBorder="1"/>
    <xf numFmtId="0" fontId="38" fillId="2" borderId="11" xfId="0" applyFont="1" applyFill="1" applyBorder="1" applyAlignment="1">
      <alignment vertical="center"/>
    </xf>
    <xf numFmtId="0" fontId="14" fillId="12" borderId="16" xfId="0" applyFont="1" applyFill="1" applyBorder="1"/>
    <xf numFmtId="4" fontId="7" fillId="12" borderId="1" xfId="0" applyNumberFormat="1" applyFont="1" applyFill="1" applyBorder="1" applyAlignment="1">
      <alignment vertical="center"/>
    </xf>
    <xf numFmtId="4" fontId="14" fillId="12" borderId="18" xfId="0" applyNumberFormat="1" applyFont="1" applyFill="1" applyBorder="1" applyAlignment="1">
      <alignment horizontal="left" vertical="center" wrapText="1"/>
    </xf>
    <xf numFmtId="4" fontId="30" fillId="12" borderId="1" xfId="0" applyNumberFormat="1" applyFont="1" applyFill="1" applyBorder="1" applyAlignment="1">
      <alignment horizontal="right" vertical="center"/>
    </xf>
    <xf numFmtId="4" fontId="30" fillId="17" borderId="1" xfId="0" applyNumberFormat="1" applyFont="1" applyFill="1" applyBorder="1" applyAlignment="1">
      <alignment horizontal="right" vertical="center"/>
    </xf>
    <xf numFmtId="0" fontId="39" fillId="17" borderId="1" xfId="0" applyFont="1" applyFill="1" applyBorder="1" applyAlignment="1">
      <alignment horizontal="right" vertical="center" wrapText="1"/>
    </xf>
    <xf numFmtId="4" fontId="7" fillId="8" borderId="1" xfId="0" applyNumberFormat="1" applyFont="1" applyFill="1" applyBorder="1" applyAlignment="1">
      <alignment horizontal="center" vertical="center"/>
    </xf>
    <xf numFmtId="0" fontId="5" fillId="12" borderId="27" xfId="0" applyFont="1" applyFill="1" applyBorder="1" applyAlignment="1">
      <alignment horizontal="center" vertical="center"/>
    </xf>
    <xf numFmtId="0" fontId="14" fillId="17" borderId="16" xfId="0" applyFont="1" applyFill="1" applyBorder="1" applyAlignment="1">
      <alignment vertical="center"/>
    </xf>
    <xf numFmtId="0" fontId="14" fillId="17" borderId="16" xfId="0" applyFont="1" applyFill="1" applyBorder="1" applyAlignment="1">
      <alignment vertical="center" wrapText="1"/>
    </xf>
    <xf numFmtId="0" fontId="13" fillId="17" borderId="9" xfId="0" applyFont="1" applyFill="1" applyBorder="1" applyAlignment="1">
      <alignment horizontal="left" vertical="center" wrapText="1"/>
    </xf>
    <xf numFmtId="4" fontId="15" fillId="17" borderId="10" xfId="0" applyNumberFormat="1" applyFont="1" applyFill="1" applyBorder="1" applyAlignment="1">
      <alignment vertical="center"/>
    </xf>
    <xf numFmtId="4" fontId="14" fillId="17" borderId="11" xfId="0" applyNumberFormat="1" applyFont="1" applyFill="1" applyBorder="1" applyAlignment="1">
      <alignment vertical="center" wrapText="1"/>
    </xf>
    <xf numFmtId="0" fontId="34" fillId="17" borderId="10" xfId="0" applyFont="1" applyFill="1" applyBorder="1" applyAlignment="1">
      <alignment horizontal="center" vertical="center" wrapText="1"/>
    </xf>
    <xf numFmtId="0" fontId="20" fillId="0" borderId="27" xfId="0" applyFont="1" applyBorder="1" applyAlignment="1">
      <alignment horizontal="center" vertical="center"/>
    </xf>
    <xf numFmtId="0" fontId="0" fillId="0" borderId="27" xfId="0" applyBorder="1" applyAlignment="1">
      <alignment vertical="center"/>
    </xf>
    <xf numFmtId="0" fontId="20" fillId="15" borderId="27" xfId="0" applyFont="1" applyFill="1" applyBorder="1" applyAlignment="1">
      <alignment horizontal="center" vertical="center"/>
    </xf>
    <xf numFmtId="0" fontId="0" fillId="17" borderId="17" xfId="0" applyFill="1" applyBorder="1"/>
    <xf numFmtId="4" fontId="7" fillId="11" borderId="12" xfId="0" applyNumberFormat="1" applyFont="1" applyFill="1" applyBorder="1" applyAlignment="1">
      <alignment horizontal="center" vertical="center"/>
    </xf>
    <xf numFmtId="0" fontId="0" fillId="11" borderId="18" xfId="0" applyFill="1" applyBorder="1" applyAlignment="1">
      <alignment horizontal="center" vertical="center"/>
    </xf>
    <xf numFmtId="0" fontId="3" fillId="2" borderId="6" xfId="0" applyFont="1" applyFill="1" applyBorder="1" applyAlignment="1">
      <alignment vertical="center"/>
    </xf>
    <xf numFmtId="0" fontId="3" fillId="2" borderId="23" xfId="0" applyFont="1" applyFill="1" applyBorder="1" applyAlignment="1">
      <alignment vertical="center"/>
    </xf>
    <xf numFmtId="0" fontId="3" fillId="2" borderId="7" xfId="0" applyFont="1" applyFill="1" applyBorder="1" applyAlignment="1">
      <alignment vertical="center"/>
    </xf>
    <xf numFmtId="4" fontId="0" fillId="6" borderId="10" xfId="0" applyNumberFormat="1" applyFill="1" applyBorder="1" applyAlignment="1">
      <alignment horizontal="center" vertical="center"/>
    </xf>
    <xf numFmtId="0" fontId="0" fillId="6" borderId="11" xfId="0" applyFill="1" applyBorder="1" applyAlignment="1">
      <alignment horizontal="center" vertical="center"/>
    </xf>
    <xf numFmtId="4" fontId="0" fillId="12" borderId="10" xfId="0" applyNumberFormat="1" applyFill="1" applyBorder="1" applyAlignment="1">
      <alignment horizontal="center" vertical="center"/>
    </xf>
    <xf numFmtId="0" fontId="0" fillId="12" borderId="11" xfId="0" applyFill="1" applyBorder="1" applyAlignment="1">
      <alignment horizontal="center" vertical="center"/>
    </xf>
    <xf numFmtId="4" fontId="7" fillId="5" borderId="20" xfId="0" applyNumberFormat="1" applyFont="1" applyFill="1" applyBorder="1" applyAlignment="1">
      <alignment horizontal="center" vertical="center"/>
    </xf>
    <xf numFmtId="4" fontId="1" fillId="0" borderId="38" xfId="0" applyNumberFormat="1" applyFont="1" applyBorder="1" applyAlignment="1">
      <alignment horizontal="center" vertical="center"/>
    </xf>
    <xf numFmtId="0" fontId="0" fillId="5" borderId="4" xfId="0" applyFont="1" applyFill="1" applyBorder="1" applyAlignment="1">
      <alignment horizontal="center" vertical="center"/>
    </xf>
    <xf numFmtId="4" fontId="7" fillId="5" borderId="2" xfId="0" applyNumberFormat="1" applyFont="1" applyFill="1" applyBorder="1" applyAlignment="1">
      <alignment horizontal="center" vertical="center"/>
    </xf>
    <xf numFmtId="0" fontId="0" fillId="8" borderId="1" xfId="0" applyFill="1" applyBorder="1" applyAlignment="1">
      <alignment vertical="center" wrapText="1"/>
    </xf>
    <xf numFmtId="0" fontId="14" fillId="8" borderId="1" xfId="0" applyFont="1" applyFill="1" applyBorder="1" applyAlignment="1">
      <alignment vertical="center" wrapText="1"/>
    </xf>
    <xf numFmtId="4" fontId="7" fillId="8" borderId="1" xfId="0" applyNumberFormat="1" applyFont="1" applyFill="1" applyBorder="1" applyAlignment="1">
      <alignment horizontal="center" vertical="center"/>
    </xf>
    <xf numFmtId="4" fontId="15" fillId="8" borderId="1" xfId="0" applyNumberFormat="1" applyFont="1" applyFill="1" applyBorder="1" applyAlignment="1">
      <alignment horizontal="right" vertical="center" wrapText="1"/>
    </xf>
    <xf numFmtId="4" fontId="0" fillId="17" borderId="1" xfId="0" applyNumberFormat="1" applyFont="1" applyFill="1" applyBorder="1" applyAlignment="1">
      <alignment horizontal="right" vertical="center"/>
    </xf>
    <xf numFmtId="17" fontId="0" fillId="6" borderId="1" xfId="0" applyNumberFormat="1" applyFont="1" applyFill="1" applyBorder="1" applyAlignment="1">
      <alignment horizontal="center" vertical="center"/>
    </xf>
    <xf numFmtId="0" fontId="2" fillId="0" borderId="0" xfId="0" applyFont="1" applyBorder="1" applyAlignment="1">
      <alignment horizontal="right"/>
    </xf>
    <xf numFmtId="0" fontId="24" fillId="2" borderId="10" xfId="0" applyFont="1" applyFill="1" applyBorder="1" applyAlignment="1">
      <alignment horizontal="right" vertical="center"/>
    </xf>
    <xf numFmtId="0" fontId="17" fillId="2" borderId="8" xfId="0" applyFont="1" applyFill="1" applyBorder="1" applyAlignment="1">
      <alignment horizontal="right" vertical="center" wrapText="1"/>
    </xf>
    <xf numFmtId="0" fontId="17" fillId="2" borderId="12" xfId="0" applyFont="1" applyFill="1" applyBorder="1" applyAlignment="1">
      <alignment horizontal="right" vertical="center" wrapText="1"/>
    </xf>
    <xf numFmtId="4" fontId="41" fillId="17" borderId="10" xfId="0" applyNumberFormat="1" applyFont="1" applyFill="1" applyBorder="1" applyAlignment="1">
      <alignment horizontal="right" vertical="center" wrapText="1"/>
    </xf>
    <xf numFmtId="4" fontId="42" fillId="2" borderId="10" xfId="0" applyNumberFormat="1" applyFont="1" applyFill="1" applyBorder="1" applyAlignment="1">
      <alignment horizontal="right" vertical="center"/>
    </xf>
    <xf numFmtId="4" fontId="0" fillId="0" borderId="8" xfId="0" applyNumberFormat="1" applyFont="1" applyBorder="1" applyAlignment="1">
      <alignment horizontal="right" vertical="center"/>
    </xf>
    <xf numFmtId="4" fontId="0" fillId="0" borderId="1" xfId="0" applyNumberFormat="1" applyFont="1" applyBorder="1" applyAlignment="1">
      <alignment horizontal="right" vertical="center"/>
    </xf>
    <xf numFmtId="4" fontId="0" fillId="13" borderId="12" xfId="0" applyNumberFormat="1" applyFont="1" applyFill="1" applyBorder="1" applyAlignment="1">
      <alignment horizontal="right" vertical="center"/>
    </xf>
    <xf numFmtId="4" fontId="0" fillId="8" borderId="8" xfId="0" applyNumberFormat="1" applyFont="1" applyFill="1" applyBorder="1" applyAlignment="1">
      <alignment horizontal="right" vertical="center"/>
    </xf>
    <xf numFmtId="4" fontId="42" fillId="2" borderId="28" xfId="0" applyNumberFormat="1" applyFont="1" applyFill="1" applyBorder="1" applyAlignment="1">
      <alignment horizontal="right" vertical="center"/>
    </xf>
    <xf numFmtId="4" fontId="0" fillId="14" borderId="31" xfId="0" applyNumberFormat="1" applyFont="1" applyFill="1" applyBorder="1" applyAlignment="1">
      <alignment horizontal="right" vertical="center"/>
    </xf>
    <xf numFmtId="4" fontId="0" fillId="14" borderId="1" xfId="0" applyNumberFormat="1" applyFont="1" applyFill="1" applyBorder="1" applyAlignment="1">
      <alignment horizontal="right" vertical="center"/>
    </xf>
    <xf numFmtId="4" fontId="0" fillId="14" borderId="22" xfId="0" applyNumberFormat="1" applyFont="1" applyFill="1" applyBorder="1" applyAlignment="1">
      <alignment horizontal="right" vertical="center"/>
    </xf>
    <xf numFmtId="4" fontId="42" fillId="2" borderId="20" xfId="0" applyNumberFormat="1" applyFont="1" applyFill="1" applyBorder="1" applyAlignment="1">
      <alignment horizontal="right" vertical="center"/>
    </xf>
    <xf numFmtId="4" fontId="0" fillId="16" borderId="1" xfId="0" applyNumberFormat="1" applyFont="1" applyFill="1" applyBorder="1" applyAlignment="1">
      <alignment horizontal="right" vertical="center"/>
    </xf>
    <xf numFmtId="4" fontId="0" fillId="12" borderId="1" xfId="0" applyNumberFormat="1" applyFont="1" applyFill="1" applyBorder="1" applyAlignment="1">
      <alignment horizontal="right" vertical="center"/>
    </xf>
    <xf numFmtId="4" fontId="1" fillId="18" borderId="22" xfId="0" applyNumberFormat="1" applyFont="1" applyFill="1" applyBorder="1" applyAlignment="1">
      <alignment horizontal="right"/>
    </xf>
    <xf numFmtId="4" fontId="36" fillId="0" borderId="0" xfId="0" applyNumberFormat="1" applyFont="1" applyAlignment="1">
      <alignment horizontal="right"/>
    </xf>
    <xf numFmtId="0" fontId="0" fillId="0" borderId="0" xfId="0" applyAlignment="1">
      <alignment horizontal="right"/>
    </xf>
    <xf numFmtId="4" fontId="15" fillId="0" borderId="1" xfId="0" applyNumberFormat="1" applyFont="1" applyFill="1" applyBorder="1" applyAlignment="1">
      <alignment horizontal="right" vertical="center"/>
    </xf>
    <xf numFmtId="4" fontId="15" fillId="0" borderId="12" xfId="0" applyNumberFormat="1" applyFont="1" applyFill="1" applyBorder="1" applyAlignment="1">
      <alignment horizontal="right" vertical="center"/>
    </xf>
    <xf numFmtId="4" fontId="15" fillId="17" borderId="10" xfId="0" applyNumberFormat="1" applyFont="1" applyFill="1" applyBorder="1" applyAlignment="1">
      <alignment horizontal="right" vertical="center"/>
    </xf>
    <xf numFmtId="0" fontId="18" fillId="2" borderId="10" xfId="0" applyFont="1" applyFill="1" applyBorder="1" applyAlignment="1">
      <alignment horizontal="right" vertical="center"/>
    </xf>
    <xf numFmtId="4" fontId="15" fillId="8" borderId="8" xfId="0" applyNumberFormat="1" applyFont="1" applyFill="1" applyBorder="1" applyAlignment="1">
      <alignment horizontal="right" vertical="center" wrapText="1"/>
    </xf>
    <xf numFmtId="4" fontId="30" fillId="8" borderId="1" xfId="0" applyNumberFormat="1" applyFont="1" applyFill="1" applyBorder="1" applyAlignment="1">
      <alignment horizontal="right" vertical="center"/>
    </xf>
    <xf numFmtId="4" fontId="7" fillId="8" borderId="1" xfId="0" applyNumberFormat="1" applyFont="1" applyFill="1" applyBorder="1" applyAlignment="1">
      <alignment horizontal="right" vertical="center"/>
    </xf>
    <xf numFmtId="4" fontId="7" fillId="13" borderId="1" xfId="0" applyNumberFormat="1" applyFont="1" applyFill="1" applyBorder="1" applyAlignment="1">
      <alignment horizontal="right" vertical="center"/>
    </xf>
    <xf numFmtId="4" fontId="7" fillId="8" borderId="8" xfId="0" applyNumberFormat="1" applyFont="1" applyFill="1" applyBorder="1" applyAlignment="1">
      <alignment horizontal="right" vertical="center"/>
    </xf>
    <xf numFmtId="0" fontId="18" fillId="2" borderId="28" xfId="0" applyFont="1" applyFill="1" applyBorder="1" applyAlignment="1">
      <alignment horizontal="right" vertical="center"/>
    </xf>
    <xf numFmtId="0" fontId="18" fillId="2" borderId="20" xfId="0" applyFont="1" applyFill="1" applyBorder="1" applyAlignment="1">
      <alignment horizontal="right" vertical="center"/>
    </xf>
    <xf numFmtId="0" fontId="0" fillId="18" borderId="22" xfId="0" applyFill="1" applyBorder="1" applyAlignment="1">
      <alignment horizontal="right"/>
    </xf>
    <xf numFmtId="164" fontId="40" fillId="0" borderId="0" xfId="1" applyFont="1" applyAlignment="1">
      <alignment horizontal="right"/>
    </xf>
    <xf numFmtId="0" fontId="14" fillId="16" borderId="1" xfId="0" applyFont="1" applyFill="1" applyBorder="1" applyAlignment="1">
      <alignment horizontal="left" vertical="center" wrapText="1"/>
    </xf>
    <xf numFmtId="17" fontId="0" fillId="11" borderId="12" xfId="0" applyNumberFormat="1" applyFont="1" applyFill="1" applyBorder="1" applyAlignment="1">
      <alignment horizontal="center" vertical="center" wrapText="1"/>
    </xf>
    <xf numFmtId="14" fontId="0" fillId="8" borderId="1" xfId="0" applyNumberFormat="1" applyFont="1" applyFill="1" applyBorder="1" applyAlignment="1">
      <alignment horizontal="center" vertical="center" wrapText="1"/>
    </xf>
    <xf numFmtId="14" fontId="0" fillId="8" borderId="1" xfId="0" applyNumberFormat="1" applyFont="1" applyFill="1" applyBorder="1" applyAlignment="1">
      <alignment horizontal="center" vertical="center"/>
    </xf>
    <xf numFmtId="17" fontId="0" fillId="10" borderId="1" xfId="0" applyNumberFormat="1" applyFont="1" applyFill="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 fillId="6" borderId="34" xfId="0" applyFont="1" applyFill="1" applyBorder="1" applyAlignment="1">
      <alignment horizontal="center" vertical="top" wrapText="1"/>
    </xf>
    <xf numFmtId="0" fontId="1" fillId="6" borderId="35" xfId="0" applyFont="1" applyFill="1" applyBorder="1" applyAlignment="1">
      <alignment horizontal="center" vertical="top" wrapText="1"/>
    </xf>
    <xf numFmtId="0" fontId="1" fillId="6" borderId="36" xfId="0" applyFont="1" applyFill="1" applyBorder="1" applyAlignment="1">
      <alignment horizontal="center" vertical="top" wrapText="1"/>
    </xf>
    <xf numFmtId="0" fontId="1" fillId="8" borderId="34" xfId="0" applyFont="1" applyFill="1" applyBorder="1" applyAlignment="1">
      <alignment horizontal="center" vertical="top" wrapText="1"/>
    </xf>
    <xf numFmtId="0" fontId="1" fillId="8" borderId="35" xfId="0" applyFont="1" applyFill="1" applyBorder="1" applyAlignment="1">
      <alignment horizontal="center" vertical="top" wrapText="1"/>
    </xf>
    <xf numFmtId="0" fontId="1" fillId="8" borderId="36" xfId="0" applyFont="1" applyFill="1" applyBorder="1" applyAlignment="1">
      <alignment horizontal="center" vertical="top" wrapText="1"/>
    </xf>
    <xf numFmtId="0" fontId="1" fillId="11" borderId="34" xfId="0" applyFont="1" applyFill="1" applyBorder="1" applyAlignment="1">
      <alignment horizontal="center" vertical="top" wrapText="1"/>
    </xf>
    <xf numFmtId="0" fontId="1" fillId="11" borderId="35" xfId="0" applyFont="1" applyFill="1" applyBorder="1" applyAlignment="1">
      <alignment horizontal="center" vertical="top" wrapText="1"/>
    </xf>
    <xf numFmtId="0" fontId="1" fillId="11" borderId="36" xfId="0" applyFont="1" applyFill="1" applyBorder="1" applyAlignment="1">
      <alignment horizontal="center" vertical="top"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37" xfId="0" applyFont="1" applyFill="1" applyBorder="1" applyAlignment="1">
      <alignment horizontal="center" vertical="center" wrapText="1"/>
    </xf>
    <xf numFmtId="0" fontId="8" fillId="12" borderId="13" xfId="0" applyFont="1" applyFill="1" applyBorder="1" applyAlignment="1">
      <alignment horizontal="left" vertical="center" wrapText="1"/>
    </xf>
    <xf numFmtId="0" fontId="8" fillId="12" borderId="15" xfId="0" applyFont="1" applyFill="1" applyBorder="1" applyAlignment="1">
      <alignment horizontal="left" vertical="center" wrapText="1"/>
    </xf>
    <xf numFmtId="0" fontId="8" fillId="12" borderId="17"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2" fillId="0" borderId="0" xfId="0" applyFont="1" applyBorder="1" applyAlignment="1">
      <alignment horizontal="center"/>
    </xf>
    <xf numFmtId="0" fontId="13" fillId="4" borderId="10"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6" borderId="15" xfId="0" applyFont="1" applyFill="1" applyBorder="1" applyAlignment="1">
      <alignment horizontal="left" vertical="top" wrapText="1"/>
    </xf>
    <xf numFmtId="0" fontId="1" fillId="8" borderId="15" xfId="0" applyFont="1" applyFill="1" applyBorder="1" applyAlignment="1">
      <alignment horizontal="left" vertical="center" wrapText="1"/>
    </xf>
    <xf numFmtId="0" fontId="8" fillId="0" borderId="15" xfId="0" applyFont="1" applyBorder="1" applyAlignment="1">
      <alignment horizontal="left" vertical="center" wrapText="1"/>
    </xf>
    <xf numFmtId="0" fontId="2" fillId="0" borderId="23" xfId="0" applyFont="1" applyBorder="1" applyAlignment="1">
      <alignment horizontal="center"/>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10" borderId="34" xfId="0" applyFont="1" applyFill="1" applyBorder="1" applyAlignment="1">
      <alignment horizontal="center" vertical="center" wrapText="1"/>
    </xf>
    <xf numFmtId="0" fontId="1" fillId="10" borderId="35"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14" fillId="12" borderId="12" xfId="0" applyFont="1" applyFill="1" applyBorder="1" applyAlignment="1">
      <alignment horizontal="left" vertical="center" wrapText="1"/>
    </xf>
    <xf numFmtId="0" fontId="14" fillId="12" borderId="29" xfId="0" applyFont="1" applyFill="1" applyBorder="1" applyAlignment="1">
      <alignment horizontal="left" vertical="center" wrapText="1"/>
    </xf>
    <xf numFmtId="0" fontId="14" fillId="12" borderId="8" xfId="0" applyFont="1" applyFill="1" applyBorder="1" applyAlignment="1">
      <alignment horizontal="left" vertical="center" wrapText="1"/>
    </xf>
    <xf numFmtId="4" fontId="7" fillId="12" borderId="28" xfId="0" applyNumberFormat="1" applyFont="1" applyFill="1" applyBorder="1" applyAlignment="1">
      <alignment horizontal="right" vertical="center" wrapText="1"/>
    </xf>
    <xf numFmtId="4" fontId="7" fillId="12" borderId="29" xfId="0" applyNumberFormat="1" applyFont="1" applyFill="1" applyBorder="1" applyAlignment="1">
      <alignment horizontal="right" vertical="center" wrapText="1"/>
    </xf>
    <xf numFmtId="4" fontId="7" fillId="12" borderId="8" xfId="0" applyNumberFormat="1" applyFont="1" applyFill="1" applyBorder="1" applyAlignment="1">
      <alignment horizontal="right" vertical="center" wrapText="1"/>
    </xf>
    <xf numFmtId="4" fontId="7" fillId="12" borderId="28" xfId="0" applyNumberFormat="1" applyFont="1" applyFill="1" applyBorder="1" applyAlignment="1">
      <alignment horizontal="right" vertical="center"/>
    </xf>
    <xf numFmtId="4" fontId="7" fillId="12" borderId="29" xfId="0" applyNumberFormat="1" applyFont="1" applyFill="1" applyBorder="1" applyAlignment="1">
      <alignment horizontal="right" vertical="center"/>
    </xf>
    <xf numFmtId="4" fontId="7" fillId="12" borderId="8" xfId="0" applyNumberFormat="1" applyFont="1" applyFill="1" applyBorder="1" applyAlignment="1">
      <alignment horizontal="right" vertical="center"/>
    </xf>
    <xf numFmtId="4" fontId="30" fillId="12" borderId="12" xfId="0" applyNumberFormat="1" applyFont="1" applyFill="1" applyBorder="1" applyAlignment="1">
      <alignment horizontal="right" vertical="center"/>
    </xf>
    <xf numFmtId="4" fontId="30" fillId="12" borderId="29" xfId="0" applyNumberFormat="1" applyFont="1" applyFill="1" applyBorder="1" applyAlignment="1">
      <alignment horizontal="right" vertical="center"/>
    </xf>
    <xf numFmtId="4" fontId="30" fillId="12" borderId="20" xfId="0" applyNumberFormat="1" applyFont="1" applyFill="1" applyBorder="1" applyAlignment="1">
      <alignment horizontal="right" vertical="center"/>
    </xf>
    <xf numFmtId="4" fontId="0" fillId="12" borderId="12" xfId="0" applyNumberFormat="1" applyFont="1" applyFill="1" applyBorder="1" applyAlignment="1">
      <alignment horizontal="right" vertical="center"/>
    </xf>
    <xf numFmtId="4" fontId="0" fillId="12" borderId="29" xfId="0" applyNumberFormat="1" applyFont="1" applyFill="1" applyBorder="1" applyAlignment="1">
      <alignment horizontal="right" vertical="center"/>
    </xf>
    <xf numFmtId="4" fontId="0" fillId="12" borderId="20" xfId="0" applyNumberFormat="1" applyFont="1" applyFill="1" applyBorder="1" applyAlignment="1">
      <alignment horizontal="right" vertical="center"/>
    </xf>
    <xf numFmtId="4" fontId="0" fillId="16" borderId="28" xfId="0" applyNumberFormat="1" applyFont="1" applyFill="1" applyBorder="1" applyAlignment="1">
      <alignment horizontal="right" vertical="center"/>
    </xf>
    <xf numFmtId="4" fontId="0" fillId="16" borderId="29" xfId="0" applyNumberFormat="1" applyFont="1" applyFill="1" applyBorder="1" applyAlignment="1">
      <alignment horizontal="right" vertical="center"/>
    </xf>
    <xf numFmtId="4" fontId="0" fillId="16" borderId="8" xfId="0" applyNumberFormat="1" applyFont="1" applyFill="1" applyBorder="1" applyAlignment="1">
      <alignment horizontal="right" vertical="center"/>
    </xf>
    <xf numFmtId="0" fontId="0" fillId="6" borderId="28" xfId="0" applyFill="1" applyBorder="1" applyAlignment="1">
      <alignment horizontal="left" vertical="center" wrapText="1"/>
    </xf>
    <xf numFmtId="0" fontId="0" fillId="6" borderId="29" xfId="0" applyFill="1" applyBorder="1" applyAlignment="1">
      <alignment horizontal="left" vertical="center" wrapText="1"/>
    </xf>
    <xf numFmtId="0" fontId="0" fillId="6" borderId="20" xfId="0" applyFill="1" applyBorder="1" applyAlignment="1">
      <alignment horizontal="left" vertical="center" wrapText="1"/>
    </xf>
    <xf numFmtId="0" fontId="14" fillId="6" borderId="28" xfId="0" applyFont="1" applyFill="1" applyBorder="1" applyAlignment="1">
      <alignment horizontal="left" vertical="center" wrapText="1"/>
    </xf>
    <xf numFmtId="0" fontId="14" fillId="6" borderId="29" xfId="0" applyFont="1" applyFill="1" applyBorder="1" applyAlignment="1">
      <alignment horizontal="left" vertical="center" wrapText="1"/>
    </xf>
    <xf numFmtId="0" fontId="14" fillId="6" borderId="20" xfId="0" applyFont="1" applyFill="1" applyBorder="1" applyAlignment="1">
      <alignment horizontal="left" vertical="center" wrapText="1"/>
    </xf>
    <xf numFmtId="4" fontId="7" fillId="6" borderId="28" xfId="0" applyNumberFormat="1" applyFont="1" applyFill="1" applyBorder="1" applyAlignment="1">
      <alignment horizontal="right" vertical="center" wrapText="1"/>
    </xf>
    <xf numFmtId="4" fontId="7" fillId="6" borderId="29" xfId="0" applyNumberFormat="1" applyFont="1" applyFill="1" applyBorder="1" applyAlignment="1">
      <alignment horizontal="right" vertical="center" wrapText="1"/>
    </xf>
    <xf numFmtId="4" fontId="7" fillId="6" borderId="8" xfId="0" applyNumberFormat="1" applyFont="1" applyFill="1" applyBorder="1" applyAlignment="1">
      <alignment horizontal="right" vertical="center" wrapText="1"/>
    </xf>
    <xf numFmtId="4" fontId="7" fillId="6" borderId="28" xfId="0" applyNumberFormat="1" applyFont="1" applyFill="1" applyBorder="1" applyAlignment="1">
      <alignment horizontal="right" vertical="center"/>
    </xf>
    <xf numFmtId="4" fontId="7" fillId="6" borderId="29" xfId="0" applyNumberFormat="1" applyFont="1" applyFill="1" applyBorder="1" applyAlignment="1">
      <alignment horizontal="right" vertical="center"/>
    </xf>
    <xf numFmtId="4" fontId="7" fillId="6" borderId="8" xfId="0" applyNumberFormat="1" applyFont="1" applyFill="1" applyBorder="1" applyAlignment="1">
      <alignment horizontal="right" vertical="center"/>
    </xf>
    <xf numFmtId="0" fontId="0" fillId="16" borderId="28" xfId="0" applyFill="1" applyBorder="1" applyAlignment="1">
      <alignment horizontal="left" vertical="center" wrapText="1"/>
    </xf>
    <xf numFmtId="0" fontId="0" fillId="16" borderId="29" xfId="0" applyFill="1" applyBorder="1" applyAlignment="1">
      <alignment horizontal="left" vertical="center" wrapText="1"/>
    </xf>
    <xf numFmtId="0" fontId="0" fillId="16" borderId="20" xfId="0" applyFill="1" applyBorder="1" applyAlignment="1">
      <alignment horizontal="left" vertical="center" wrapText="1"/>
    </xf>
    <xf numFmtId="0" fontId="14" fillId="16" borderId="28" xfId="0" applyFont="1" applyFill="1" applyBorder="1" applyAlignment="1">
      <alignment horizontal="left" vertical="center" wrapText="1"/>
    </xf>
    <xf numFmtId="0" fontId="14" fillId="16" borderId="29" xfId="0" applyFont="1" applyFill="1" applyBorder="1" applyAlignment="1">
      <alignment horizontal="left" vertical="center" wrapText="1"/>
    </xf>
    <xf numFmtId="0" fontId="20" fillId="6" borderId="26"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19" xfId="0" applyFont="1" applyFill="1" applyBorder="1" applyAlignment="1">
      <alignment horizontal="center" vertical="center"/>
    </xf>
    <xf numFmtId="0" fontId="23" fillId="0" borderId="23" xfId="0" applyFont="1" applyBorder="1" applyAlignment="1">
      <alignment horizontal="center"/>
    </xf>
    <xf numFmtId="0" fontId="20" fillId="15" borderId="15" xfId="0" applyFont="1" applyFill="1" applyBorder="1" applyAlignment="1">
      <alignment horizontal="center" vertical="center"/>
    </xf>
    <xf numFmtId="0" fontId="0" fillId="15" borderId="1" xfId="0" applyFill="1" applyBorder="1" applyAlignment="1">
      <alignment horizontal="left" vertical="center" wrapText="1"/>
    </xf>
    <xf numFmtId="4" fontId="30" fillId="15" borderId="1" xfId="0" applyNumberFormat="1" applyFont="1" applyFill="1" applyBorder="1" applyAlignment="1">
      <alignment horizontal="right" vertical="center"/>
    </xf>
    <xf numFmtId="4" fontId="0" fillId="15" borderId="1" xfId="0" applyNumberFormat="1" applyFont="1" applyFill="1" applyBorder="1" applyAlignment="1">
      <alignment horizontal="right" vertical="center"/>
    </xf>
    <xf numFmtId="4" fontId="15" fillId="8" borderId="1" xfId="0" applyNumberFormat="1" applyFont="1" applyFill="1" applyBorder="1" applyAlignment="1">
      <alignment horizontal="right" vertical="center" wrapText="1"/>
    </xf>
    <xf numFmtId="4" fontId="15" fillId="8" borderId="8" xfId="0" applyNumberFormat="1" applyFont="1" applyFill="1" applyBorder="1" applyAlignment="1">
      <alignment horizontal="right" vertical="center" wrapText="1"/>
    </xf>
    <xf numFmtId="0" fontId="20" fillId="8" borderId="15" xfId="0" applyFont="1" applyFill="1" applyBorder="1" applyAlignment="1">
      <alignment horizontal="center" vertical="center"/>
    </xf>
    <xf numFmtId="0" fontId="14" fillId="8" borderId="1" xfId="0" applyFont="1" applyFill="1" applyBorder="1" applyAlignment="1">
      <alignment vertical="center" wrapText="1"/>
    </xf>
    <xf numFmtId="4" fontId="15" fillId="8" borderId="12" xfId="0" applyNumberFormat="1" applyFont="1" applyFill="1" applyBorder="1" applyAlignment="1">
      <alignment horizontal="right" vertical="center" wrapText="1"/>
    </xf>
    <xf numFmtId="4" fontId="7" fillId="8" borderId="1" xfId="0" applyNumberFormat="1" applyFont="1" applyFill="1" applyBorder="1" applyAlignment="1">
      <alignment horizontal="right" vertical="center"/>
    </xf>
    <xf numFmtId="4" fontId="7" fillId="8" borderId="12" xfId="0" applyNumberFormat="1" applyFont="1" applyFill="1" applyBorder="1" applyAlignment="1">
      <alignment horizontal="right" vertical="center"/>
    </xf>
    <xf numFmtId="4" fontId="30" fillId="8" borderId="12" xfId="0" applyNumberFormat="1" applyFont="1" applyFill="1" applyBorder="1" applyAlignment="1">
      <alignment horizontal="right" vertical="center" wrapText="1"/>
    </xf>
    <xf numFmtId="4" fontId="30" fillId="8" borderId="29" xfId="0" applyNumberFormat="1" applyFont="1" applyFill="1" applyBorder="1" applyAlignment="1">
      <alignment horizontal="right" vertical="center" wrapText="1"/>
    </xf>
    <xf numFmtId="4" fontId="30" fillId="8" borderId="8" xfId="0" applyNumberFormat="1" applyFont="1" applyFill="1" applyBorder="1" applyAlignment="1">
      <alignment horizontal="right" vertical="center" wrapText="1"/>
    </xf>
    <xf numFmtId="4" fontId="30" fillId="16" borderId="28" xfId="0" applyNumberFormat="1" applyFont="1" applyFill="1" applyBorder="1" applyAlignment="1">
      <alignment horizontal="right" vertical="center"/>
    </xf>
    <xf numFmtId="4" fontId="30" fillId="16" borderId="29" xfId="0" applyNumberFormat="1" applyFont="1" applyFill="1" applyBorder="1" applyAlignment="1">
      <alignment horizontal="right" vertical="center"/>
    </xf>
    <xf numFmtId="4" fontId="30" fillId="16" borderId="8" xfId="0" applyNumberFormat="1" applyFont="1" applyFill="1" applyBorder="1" applyAlignment="1">
      <alignment horizontal="right" vertical="center"/>
    </xf>
    <xf numFmtId="4" fontId="30" fillId="8" borderId="12" xfId="0" applyNumberFormat="1" applyFont="1" applyFill="1" applyBorder="1" applyAlignment="1">
      <alignment horizontal="right" vertical="center"/>
    </xf>
    <xf numFmtId="4" fontId="30" fillId="8" borderId="29" xfId="0" applyNumberFormat="1" applyFont="1" applyFill="1" applyBorder="1" applyAlignment="1">
      <alignment horizontal="right" vertical="center"/>
    </xf>
    <xf numFmtId="4" fontId="30" fillId="8" borderId="8" xfId="0" applyNumberFormat="1" applyFont="1" applyFill="1" applyBorder="1" applyAlignment="1">
      <alignment horizontal="right" vertical="center"/>
    </xf>
    <xf numFmtId="0" fontId="20" fillId="3" borderId="17"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6" xfId="0" applyFont="1" applyFill="1" applyBorder="1" applyAlignment="1">
      <alignment horizontal="center" vertical="center"/>
    </xf>
    <xf numFmtId="0" fontId="20" fillId="8" borderId="13" xfId="0" applyFont="1" applyFill="1" applyBorder="1" applyAlignment="1">
      <alignment horizontal="center" vertical="center"/>
    </xf>
    <xf numFmtId="0" fontId="0" fillId="8" borderId="8" xfId="0" applyFill="1" applyBorder="1" applyAlignment="1">
      <alignment vertical="center" wrapText="1"/>
    </xf>
    <xf numFmtId="0" fontId="0" fillId="8" borderId="1" xfId="0" applyFill="1" applyBorder="1" applyAlignment="1">
      <alignment vertical="center" wrapText="1"/>
    </xf>
    <xf numFmtId="0" fontId="20" fillId="8" borderId="17" xfId="0" applyFont="1" applyFill="1" applyBorder="1" applyAlignment="1">
      <alignment horizontal="center" vertical="center"/>
    </xf>
    <xf numFmtId="0" fontId="20" fillId="8" borderId="27" xfId="0" applyFont="1" applyFill="1" applyBorder="1" applyAlignment="1">
      <alignment horizontal="center" vertical="center"/>
    </xf>
    <xf numFmtId="0" fontId="14" fillId="0" borderId="1" xfId="0" applyFont="1" applyFill="1" applyBorder="1" applyAlignment="1">
      <alignment vertical="center" wrapText="1"/>
    </xf>
    <xf numFmtId="4" fontId="15" fillId="10" borderId="1" xfId="0" applyNumberFormat="1" applyFont="1" applyFill="1" applyBorder="1" applyAlignment="1">
      <alignment horizontal="right" vertical="center" wrapText="1"/>
    </xf>
    <xf numFmtId="4" fontId="15" fillId="10" borderId="12" xfId="0" applyNumberFormat="1" applyFont="1" applyFill="1" applyBorder="1" applyAlignment="1">
      <alignment horizontal="right" vertical="center" wrapText="1"/>
    </xf>
    <xf numFmtId="0" fontId="20" fillId="10" borderId="17" xfId="0" applyFont="1" applyFill="1" applyBorder="1" applyAlignment="1">
      <alignment horizontal="center" vertical="center"/>
    </xf>
    <xf numFmtId="0" fontId="20" fillId="10" borderId="27" xfId="0" applyFont="1" applyFill="1" applyBorder="1" applyAlignment="1">
      <alignment horizontal="center" vertical="center"/>
    </xf>
    <xf numFmtId="0" fontId="20" fillId="10" borderId="19" xfId="0" applyFont="1" applyFill="1" applyBorder="1" applyAlignment="1">
      <alignment horizontal="center" vertical="center"/>
    </xf>
    <xf numFmtId="0" fontId="0" fillId="8" borderId="12" xfId="0" applyFill="1" applyBorder="1" applyAlignment="1">
      <alignment vertical="center" wrapText="1"/>
    </xf>
    <xf numFmtId="0" fontId="0" fillId="8" borderId="29" xfId="0" applyFill="1" applyBorder="1" applyAlignment="1">
      <alignment vertical="center" wrapText="1"/>
    </xf>
    <xf numFmtId="0" fontId="14" fillId="8" borderId="12" xfId="0" applyFont="1" applyFill="1" applyBorder="1" applyAlignment="1">
      <alignment vertical="center" wrapText="1"/>
    </xf>
    <xf numFmtId="0" fontId="14" fillId="8" borderId="29" xfId="0" applyFont="1" applyFill="1" applyBorder="1" applyAlignment="1">
      <alignment vertical="center" wrapText="1"/>
    </xf>
    <xf numFmtId="0" fontId="14" fillId="8" borderId="8" xfId="0" applyFont="1" applyFill="1" applyBorder="1" applyAlignment="1">
      <alignment vertical="center" wrapText="1"/>
    </xf>
    <xf numFmtId="4" fontId="15" fillId="10" borderId="8" xfId="0" applyNumberFormat="1" applyFont="1" applyFill="1" applyBorder="1" applyAlignment="1">
      <alignment horizontal="right" vertical="center"/>
    </xf>
    <xf numFmtId="4" fontId="15" fillId="10" borderId="1" xfId="0" applyNumberFormat="1" applyFont="1" applyFill="1" applyBorder="1" applyAlignment="1">
      <alignment horizontal="right" vertical="center"/>
    </xf>
    <xf numFmtId="0" fontId="13" fillId="4" borderId="30" xfId="0" applyFont="1" applyFill="1" applyBorder="1" applyAlignment="1">
      <alignment horizontal="left" vertical="center" wrapText="1"/>
    </xf>
    <xf numFmtId="0" fontId="13" fillId="4" borderId="3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0" fillId="6" borderId="8" xfId="0" applyFill="1" applyBorder="1" applyAlignment="1">
      <alignment vertical="center" wrapText="1"/>
    </xf>
    <xf numFmtId="0" fontId="0" fillId="6" borderId="1" xfId="0" applyFill="1" applyBorder="1" applyAlignment="1">
      <alignment vertical="center" wrapText="1"/>
    </xf>
    <xf numFmtId="0" fontId="0" fillId="6" borderId="12" xfId="0" applyFill="1" applyBorder="1" applyAlignment="1">
      <alignment vertical="center" wrapText="1"/>
    </xf>
    <xf numFmtId="0" fontId="14" fillId="6" borderId="12" xfId="0" applyFont="1" applyFill="1" applyBorder="1" applyAlignment="1">
      <alignment vertical="center" wrapText="1"/>
    </xf>
    <xf numFmtId="0" fontId="14" fillId="6" borderId="29" xfId="0" applyFont="1" applyFill="1" applyBorder="1" applyAlignment="1">
      <alignment vertical="center" wrapText="1"/>
    </xf>
    <xf numFmtId="0" fontId="14" fillId="6" borderId="8" xfId="0" applyFont="1" applyFill="1" applyBorder="1" applyAlignment="1">
      <alignment vertical="center" wrapText="1"/>
    </xf>
    <xf numFmtId="4" fontId="15" fillId="0" borderId="1" xfId="0" applyNumberFormat="1" applyFont="1" applyFill="1" applyBorder="1" applyAlignment="1">
      <alignment horizontal="right" vertical="center" wrapText="1"/>
    </xf>
    <xf numFmtId="4" fontId="15" fillId="0" borderId="12" xfId="0" applyNumberFormat="1" applyFont="1" applyFill="1" applyBorder="1" applyAlignment="1">
      <alignment horizontal="right" vertical="center" wrapText="1"/>
    </xf>
    <xf numFmtId="4" fontId="15" fillId="10" borderId="8" xfId="0" applyNumberFormat="1" applyFont="1" applyFill="1" applyBorder="1" applyAlignment="1">
      <alignment horizontal="right" vertical="center" wrapText="1"/>
    </xf>
    <xf numFmtId="4" fontId="15" fillId="0" borderId="1" xfId="0" applyNumberFormat="1" applyFont="1" applyFill="1" applyBorder="1" applyAlignment="1">
      <alignment horizontal="right" vertical="center"/>
    </xf>
    <xf numFmtId="0" fontId="20" fillId="10" borderId="13" xfId="0" applyFont="1" applyFill="1" applyBorder="1" applyAlignment="1">
      <alignment horizontal="center" vertical="center"/>
    </xf>
    <xf numFmtId="0" fontId="20" fillId="10" borderId="15" xfId="0" applyFont="1" applyFill="1" applyBorder="1" applyAlignment="1">
      <alignment horizontal="center" vertical="center"/>
    </xf>
    <xf numFmtId="0" fontId="0" fillId="10" borderId="8" xfId="0" applyFont="1" applyFill="1" applyBorder="1" applyAlignment="1">
      <alignment horizontal="left" vertical="center" wrapText="1"/>
    </xf>
    <xf numFmtId="0" fontId="0" fillId="10" borderId="1" xfId="0" applyFont="1" applyFill="1" applyBorder="1" applyAlignment="1">
      <alignment horizontal="left" vertical="center" wrapText="1"/>
    </xf>
    <xf numFmtId="0" fontId="5" fillId="12" borderId="17" xfId="0" applyFont="1" applyFill="1" applyBorder="1" applyAlignment="1">
      <alignment horizontal="center" vertical="center"/>
    </xf>
    <xf numFmtId="0" fontId="5" fillId="12" borderId="27" xfId="0" applyFont="1" applyFill="1" applyBorder="1" applyAlignment="1">
      <alignment horizontal="center" vertical="center"/>
    </xf>
    <xf numFmtId="0" fontId="5" fillId="12" borderId="13" xfId="0" applyFont="1" applyFill="1" applyBorder="1" applyAlignment="1">
      <alignment horizontal="center" vertical="center"/>
    </xf>
    <xf numFmtId="0" fontId="0" fillId="12" borderId="12" xfId="0" applyFont="1" applyFill="1" applyBorder="1" applyAlignment="1">
      <alignment vertical="center" wrapText="1"/>
    </xf>
    <xf numFmtId="0" fontId="0" fillId="12" borderId="29" xfId="0" applyFont="1" applyFill="1" applyBorder="1" applyAlignment="1">
      <alignment vertical="center" wrapText="1"/>
    </xf>
    <xf numFmtId="0" fontId="0" fillId="12" borderId="8" xfId="0" applyFont="1" applyFill="1" applyBorder="1" applyAlignment="1">
      <alignment vertical="center" wrapText="1"/>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0" fillId="0" borderId="8" xfId="0" applyBorder="1" applyAlignment="1">
      <alignment vertical="center" wrapText="1"/>
    </xf>
    <xf numFmtId="0" fontId="0" fillId="0" borderId="1" xfId="0" applyBorder="1" applyAlignment="1">
      <alignment vertical="center" wrapText="1"/>
    </xf>
    <xf numFmtId="4" fontId="15" fillId="10" borderId="12" xfId="0" applyNumberFormat="1" applyFont="1" applyFill="1" applyBorder="1" applyAlignment="1">
      <alignment horizontal="right" vertical="center"/>
    </xf>
    <xf numFmtId="0" fontId="0" fillId="14" borderId="31" xfId="0" applyFill="1" applyBorder="1" applyAlignment="1">
      <alignment horizontal="left" vertical="center" wrapText="1"/>
    </xf>
    <xf numFmtId="0" fontId="0" fillId="14" borderId="1" xfId="0" applyFill="1" applyBorder="1" applyAlignment="1">
      <alignment horizontal="left" vertical="center" wrapText="1"/>
    </xf>
    <xf numFmtId="0" fontId="0" fillId="14" borderId="22" xfId="0" applyFill="1" applyBorder="1" applyAlignment="1">
      <alignment horizontal="left" vertical="center" wrapText="1"/>
    </xf>
    <xf numFmtId="0" fontId="5" fillId="8" borderId="1" xfId="0" applyFont="1" applyFill="1" applyBorder="1" applyAlignment="1">
      <alignment horizontal="left" vertical="center" wrapText="1"/>
    </xf>
    <xf numFmtId="0" fontId="5" fillId="8" borderId="12" xfId="0" applyFont="1" applyFill="1" applyBorder="1" applyAlignment="1">
      <alignment horizontal="left" vertical="center" wrapText="1"/>
    </xf>
    <xf numFmtId="0" fontId="0" fillId="8" borderId="8" xfId="0" applyFill="1" applyBorder="1" applyAlignment="1">
      <alignment horizontal="left" vertical="center" wrapText="1"/>
    </xf>
    <xf numFmtId="0" fontId="0" fillId="8" borderId="1" xfId="0" applyFill="1" applyBorder="1" applyAlignment="1">
      <alignment horizontal="left" vertical="center" wrapText="1"/>
    </xf>
    <xf numFmtId="0" fontId="20" fillId="8" borderId="19" xfId="0" applyFont="1" applyFill="1" applyBorder="1" applyAlignment="1">
      <alignment horizontal="center" vertical="center"/>
    </xf>
    <xf numFmtId="0" fontId="20" fillId="8" borderId="26" xfId="0" applyFont="1" applyFill="1" applyBorder="1" applyAlignment="1">
      <alignment horizontal="center" vertical="center"/>
    </xf>
    <xf numFmtId="0" fontId="20" fillId="14" borderId="26" xfId="0" applyFont="1" applyFill="1" applyBorder="1" applyAlignment="1">
      <alignment horizontal="center" vertical="center"/>
    </xf>
    <xf numFmtId="0" fontId="20" fillId="14" borderId="27" xfId="0" applyFont="1" applyFill="1" applyBorder="1" applyAlignment="1">
      <alignment horizontal="center" vertical="center"/>
    </xf>
    <xf numFmtId="0" fontId="20" fillId="14" borderId="19" xfId="0" applyFont="1" applyFill="1" applyBorder="1" applyAlignment="1">
      <alignment horizontal="center" vertical="center"/>
    </xf>
    <xf numFmtId="0" fontId="20" fillId="16" borderId="26" xfId="0" applyFont="1" applyFill="1" applyBorder="1" applyAlignment="1">
      <alignment horizontal="center" vertical="center"/>
    </xf>
    <xf numFmtId="0" fontId="20" fillId="16" borderId="27" xfId="0" applyFont="1" applyFill="1" applyBorder="1" applyAlignment="1">
      <alignment horizontal="center" vertical="center"/>
    </xf>
    <xf numFmtId="0" fontId="20" fillId="16" borderId="19" xfId="0" applyFont="1" applyFill="1" applyBorder="1" applyAlignment="1">
      <alignment horizontal="center" vertical="center"/>
    </xf>
    <xf numFmtId="4" fontId="35" fillId="8" borderId="39" xfId="2" applyNumberFormat="1" applyFill="1" applyBorder="1" applyAlignment="1">
      <alignment horizontal="center" vertical="center" wrapText="1"/>
    </xf>
    <xf numFmtId="4" fontId="35" fillId="8" borderId="40" xfId="2" applyNumberFormat="1" applyFill="1" applyBorder="1" applyAlignment="1">
      <alignment horizontal="center" vertical="center" wrapText="1"/>
    </xf>
    <xf numFmtId="4" fontId="35" fillId="8" borderId="41" xfId="2" applyNumberFormat="1" applyFill="1" applyBorder="1" applyAlignment="1">
      <alignment horizontal="center" vertical="center" wrapText="1"/>
    </xf>
    <xf numFmtId="4" fontId="35" fillId="8" borderId="42" xfId="2" applyNumberFormat="1" applyFill="1" applyBorder="1" applyAlignment="1">
      <alignment horizontal="center" vertical="center" wrapText="1"/>
    </xf>
    <xf numFmtId="4" fontId="35" fillId="8" borderId="43" xfId="2" applyNumberFormat="1" applyFill="1" applyBorder="1" applyAlignment="1">
      <alignment horizontal="center" vertical="center" wrapText="1"/>
    </xf>
    <xf numFmtId="4" fontId="35" fillId="8" borderId="44" xfId="2" applyNumberFormat="1" applyFill="1" applyBorder="1" applyAlignment="1">
      <alignment horizontal="center" vertical="center" wrapText="1"/>
    </xf>
    <xf numFmtId="4" fontId="7" fillId="0" borderId="28" xfId="0" applyNumberFormat="1" applyFont="1" applyFill="1" applyBorder="1" applyAlignment="1">
      <alignment horizontal="right" vertical="center" wrapText="1"/>
    </xf>
    <xf numFmtId="4" fontId="7" fillId="0" borderId="29" xfId="0" applyNumberFormat="1" applyFont="1" applyFill="1" applyBorder="1" applyAlignment="1">
      <alignment horizontal="right" vertical="center" wrapText="1"/>
    </xf>
    <xf numFmtId="4" fontId="7" fillId="0" borderId="8" xfId="0" applyNumberFormat="1" applyFont="1" applyFill="1" applyBorder="1" applyAlignment="1">
      <alignment horizontal="right" vertical="center" wrapText="1"/>
    </xf>
    <xf numFmtId="4" fontId="7" fillId="0" borderId="28" xfId="0" applyNumberFormat="1" applyFont="1" applyFill="1" applyBorder="1" applyAlignment="1">
      <alignment horizontal="right" vertical="center"/>
    </xf>
    <xf numFmtId="4" fontId="7" fillId="0" borderId="29" xfId="0" applyNumberFormat="1" applyFont="1" applyFill="1" applyBorder="1" applyAlignment="1">
      <alignment horizontal="right" vertical="center"/>
    </xf>
    <xf numFmtId="4" fontId="7" fillId="0" borderId="8" xfId="0" applyNumberFormat="1" applyFont="1" applyFill="1" applyBorder="1" applyAlignment="1">
      <alignment horizontal="right" vertical="center"/>
    </xf>
    <xf numFmtId="4" fontId="0" fillId="15" borderId="1" xfId="0" applyNumberFormat="1" applyFill="1" applyBorder="1" applyAlignment="1">
      <alignment horizontal="right" vertical="center"/>
    </xf>
    <xf numFmtId="0" fontId="0" fillId="15" borderId="1" xfId="0" applyFill="1" applyBorder="1" applyAlignment="1">
      <alignment horizontal="right" vertical="center"/>
    </xf>
    <xf numFmtId="0" fontId="14" fillId="15" borderId="1" xfId="0" applyFont="1" applyFill="1" applyBorder="1" applyAlignment="1">
      <alignment vertical="center" wrapText="1"/>
    </xf>
    <xf numFmtId="0" fontId="31" fillId="0" borderId="12" xfId="0" applyFont="1" applyFill="1" applyBorder="1" applyAlignment="1">
      <alignment vertical="center" wrapText="1"/>
    </xf>
    <xf numFmtId="0" fontId="31" fillId="0" borderId="29" xfId="0" applyFont="1" applyFill="1" applyBorder="1" applyAlignment="1">
      <alignment vertical="center" wrapText="1"/>
    </xf>
    <xf numFmtId="0" fontId="31" fillId="0" borderId="8" xfId="0" applyFont="1" applyFill="1" applyBorder="1" applyAlignment="1">
      <alignment vertical="center" wrapText="1"/>
    </xf>
    <xf numFmtId="0" fontId="35" fillId="0" borderId="45" xfId="2" applyBorder="1" applyAlignment="1">
      <alignment horizontal="center" vertical="center"/>
    </xf>
    <xf numFmtId="0" fontId="35" fillId="0" borderId="5" xfId="2" applyBorder="1" applyAlignment="1">
      <alignment horizontal="center" vertical="center"/>
    </xf>
    <xf numFmtId="0" fontId="35" fillId="0" borderId="4" xfId="2" applyBorder="1" applyAlignment="1">
      <alignment horizontal="center" vertical="center"/>
    </xf>
    <xf numFmtId="4" fontId="7" fillId="8" borderId="29" xfId="0" applyNumberFormat="1" applyFont="1" applyFill="1" applyBorder="1" applyAlignment="1">
      <alignment horizontal="right" vertical="center"/>
    </xf>
    <xf numFmtId="4" fontId="7" fillId="8" borderId="8" xfId="0" applyNumberFormat="1" applyFont="1" applyFill="1" applyBorder="1" applyAlignment="1">
      <alignment horizontal="right" vertical="center"/>
    </xf>
    <xf numFmtId="4" fontId="15" fillId="8" borderId="29" xfId="0" applyNumberFormat="1" applyFont="1" applyFill="1" applyBorder="1" applyAlignment="1">
      <alignment horizontal="right" vertical="center" wrapText="1"/>
    </xf>
    <xf numFmtId="4" fontId="13" fillId="8" borderId="12" xfId="0" applyNumberFormat="1" applyFont="1" applyFill="1" applyBorder="1" applyAlignment="1">
      <alignment horizontal="right" vertical="center" wrapText="1"/>
    </xf>
    <xf numFmtId="4" fontId="13" fillId="8" borderId="29" xfId="0" applyNumberFormat="1" applyFont="1" applyFill="1" applyBorder="1" applyAlignment="1">
      <alignment horizontal="right" vertical="center" wrapText="1"/>
    </xf>
    <xf numFmtId="4" fontId="13" fillId="8" borderId="8" xfId="0" applyNumberFormat="1" applyFont="1" applyFill="1" applyBorder="1" applyAlignment="1">
      <alignment horizontal="right" vertical="center" wrapText="1"/>
    </xf>
    <xf numFmtId="0" fontId="14" fillId="8" borderId="12" xfId="0" applyFont="1" applyFill="1" applyBorder="1" applyAlignment="1">
      <alignment horizontal="left" vertical="center" wrapText="1"/>
    </xf>
    <xf numFmtId="0" fontId="14" fillId="8" borderId="29" xfId="0" applyFont="1" applyFill="1" applyBorder="1" applyAlignment="1">
      <alignment horizontal="left" vertical="center" wrapText="1"/>
    </xf>
    <xf numFmtId="0" fontId="14" fillId="8" borderId="8" xfId="0" applyFont="1" applyFill="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22860</xdr:rowOff>
    </xdr:from>
    <xdr:to>
      <xdr:col>7</xdr:col>
      <xdr:colOff>741680</xdr:colOff>
      <xdr:row>5</xdr:row>
      <xdr:rowOff>40640</xdr:rowOff>
    </xdr:to>
    <xdr:pic>
      <xdr:nvPicPr>
        <xdr:cNvPr id="2" name="Image 2" descr="New Entête S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2860"/>
          <a:ext cx="878332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109539</xdr:colOff>
      <xdr:row>0</xdr:row>
      <xdr:rowOff>0</xdr:rowOff>
    </xdr:from>
    <xdr:to>
      <xdr:col>6</xdr:col>
      <xdr:colOff>1309689</xdr:colOff>
      <xdr:row>5</xdr:row>
      <xdr:rowOff>0</xdr:rowOff>
    </xdr:to>
    <xdr:pic>
      <xdr:nvPicPr>
        <xdr:cNvPr id="2" name="Image 2" descr="New Entête S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9" y="0"/>
          <a:ext cx="8115300" cy="95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IE-RDC/Desktop/Documents/PTT%202016-2018,%20PAO,%20FDR%20ET%20ACCESSOIRES/Doss.%20PT_D&#233;c.2017-Juin%202018/Budget%20T_S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bumbashi"/>
      <sheetName val="Kolwezi"/>
      <sheetName val="Kasai oriental"/>
      <sheetName val="KIVU-MANIEMA"/>
      <sheetName val="KINSHASA"/>
      <sheetName val="TOTAL"/>
    </sheetNames>
    <sheetDataSet>
      <sheetData sheetId="0"/>
      <sheetData sheetId="1"/>
      <sheetData sheetId="2"/>
      <sheetData sheetId="3"/>
      <sheetData sheetId="4"/>
      <sheetData sheetId="5">
        <row r="11">
          <cell r="B11">
            <v>20838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wnloads/FDR%20PR%20ITIE-RDC%20R&#233;vis&#233;e-%202017_2018.xls" TargetMode="External"/><Relationship Id="rId1" Type="http://schemas.openxmlformats.org/officeDocument/2006/relationships/hyperlink" Target="../../../../../Downloads/Budget%20T_SL%202018%20VF.xlsx"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82"/>
  <sheetViews>
    <sheetView topLeftCell="A27" zoomScale="120" zoomScaleNormal="130" workbookViewId="0">
      <selection activeCell="E30" sqref="E30"/>
    </sheetView>
  </sheetViews>
  <sheetFormatPr defaultColWidth="11.42578125" defaultRowHeight="15" x14ac:dyDescent="0.25"/>
  <cols>
    <col min="1" max="1" width="22.7109375" customWidth="1"/>
    <col min="2" max="2" width="4.140625" customWidth="1"/>
    <col min="3" max="3" width="26.85546875" customWidth="1"/>
    <col min="4" max="5" width="12" customWidth="1"/>
    <col min="6" max="6" width="26.5703125" customWidth="1"/>
    <col min="7" max="7" width="15.28515625" customWidth="1"/>
    <col min="8" max="8" width="13.140625" customWidth="1"/>
  </cols>
  <sheetData>
    <row r="5" spans="1:8" ht="18.75" x14ac:dyDescent="0.3">
      <c r="A5" s="85"/>
      <c r="B5" s="85"/>
      <c r="C5" s="85"/>
      <c r="D5" s="85"/>
      <c r="E5" s="85"/>
      <c r="F5" s="85"/>
      <c r="G5" s="85"/>
      <c r="H5" s="85"/>
    </row>
    <row r="6" spans="1:8" ht="18.75" x14ac:dyDescent="0.3">
      <c r="A6" s="320" t="s">
        <v>110</v>
      </c>
      <c r="B6" s="320"/>
      <c r="C6" s="320"/>
      <c r="D6" s="320"/>
      <c r="E6" s="320"/>
      <c r="F6" s="320"/>
      <c r="G6" s="320"/>
      <c r="H6" s="320"/>
    </row>
    <row r="7" spans="1:8" ht="18.75" x14ac:dyDescent="0.3">
      <c r="A7" s="109"/>
      <c r="B7" s="109"/>
      <c r="C7" s="109"/>
      <c r="D7" s="109"/>
      <c r="E7" s="109"/>
      <c r="F7" s="109"/>
      <c r="G7" s="109"/>
      <c r="H7" s="109"/>
    </row>
    <row r="8" spans="1:8" ht="19.5" thickBot="1" x14ac:dyDescent="0.35">
      <c r="A8" s="326" t="s">
        <v>130</v>
      </c>
      <c r="B8" s="326"/>
      <c r="C8" s="326"/>
      <c r="D8" s="326"/>
      <c r="E8" s="326"/>
      <c r="F8" s="326"/>
      <c r="G8" s="326"/>
      <c r="H8" s="326"/>
    </row>
    <row r="9" spans="1:8" ht="19.5" thickBot="1" x14ac:dyDescent="0.35">
      <c r="A9" s="85"/>
      <c r="B9" s="85"/>
      <c r="C9" s="85"/>
      <c r="D9" s="85"/>
      <c r="E9" s="85"/>
      <c r="F9" s="85"/>
      <c r="G9" s="85"/>
      <c r="H9" s="85"/>
    </row>
    <row r="10" spans="1:8" ht="21.75" thickBot="1" x14ac:dyDescent="0.3">
      <c r="A10" s="5" t="s">
        <v>0</v>
      </c>
      <c r="B10" s="6"/>
      <c r="C10" s="6"/>
      <c r="D10" s="6"/>
      <c r="E10" s="6"/>
      <c r="F10" s="6"/>
      <c r="G10" s="6"/>
      <c r="H10" s="7"/>
    </row>
    <row r="11" spans="1:8" ht="26.25" thickBot="1" x14ac:dyDescent="0.3">
      <c r="A11" s="54" t="s">
        <v>1</v>
      </c>
      <c r="B11" s="321" t="s">
        <v>2</v>
      </c>
      <c r="C11" s="321"/>
      <c r="D11" s="55" t="s">
        <v>3</v>
      </c>
      <c r="E11" s="55" t="s">
        <v>4</v>
      </c>
      <c r="F11" s="55" t="s">
        <v>5</v>
      </c>
      <c r="G11" s="56" t="s">
        <v>6</v>
      </c>
      <c r="H11" s="57" t="s">
        <v>7</v>
      </c>
    </row>
    <row r="12" spans="1:8" ht="105" x14ac:dyDescent="0.25">
      <c r="A12" s="64" t="s">
        <v>48</v>
      </c>
      <c r="B12" s="49" t="s">
        <v>8</v>
      </c>
      <c r="C12" s="50" t="s">
        <v>37</v>
      </c>
      <c r="D12" s="51" t="s">
        <v>97</v>
      </c>
      <c r="E12" s="52">
        <v>43100</v>
      </c>
      <c r="F12" s="50" t="s">
        <v>57</v>
      </c>
      <c r="G12" s="53">
        <v>25599</v>
      </c>
      <c r="H12" s="65" t="s">
        <v>11</v>
      </c>
    </row>
    <row r="13" spans="1:8" x14ac:dyDescent="0.25">
      <c r="A13" s="327" t="s">
        <v>298</v>
      </c>
      <c r="B13" s="328"/>
      <c r="C13" s="328"/>
      <c r="D13" s="328"/>
      <c r="E13" s="328"/>
      <c r="F13" s="329"/>
      <c r="G13" s="53">
        <f>SUM(G12)</f>
        <v>25599</v>
      </c>
      <c r="H13" s="65"/>
    </row>
    <row r="14" spans="1:8" ht="75" x14ac:dyDescent="0.25">
      <c r="A14" s="319" t="s">
        <v>49</v>
      </c>
      <c r="B14" s="10" t="s">
        <v>10</v>
      </c>
      <c r="C14" s="11" t="s">
        <v>121</v>
      </c>
      <c r="D14" s="12" t="s">
        <v>98</v>
      </c>
      <c r="E14" s="13">
        <v>43100</v>
      </c>
      <c r="F14" s="11" t="s">
        <v>58</v>
      </c>
      <c r="G14" s="105">
        <v>1000</v>
      </c>
      <c r="H14" s="66" t="s">
        <v>11</v>
      </c>
    </row>
    <row r="15" spans="1:8" ht="75" x14ac:dyDescent="0.25">
      <c r="A15" s="319"/>
      <c r="B15" s="10" t="s">
        <v>12</v>
      </c>
      <c r="C15" s="15" t="s">
        <v>150</v>
      </c>
      <c r="D15" s="12" t="s">
        <v>99</v>
      </c>
      <c r="E15" s="299">
        <v>43101</v>
      </c>
      <c r="F15" s="11" t="s">
        <v>90</v>
      </c>
      <c r="G15" s="14">
        <v>152900</v>
      </c>
      <c r="H15" s="66" t="s">
        <v>11</v>
      </c>
    </row>
    <row r="16" spans="1:8" x14ac:dyDescent="0.25">
      <c r="A16" s="330" t="s">
        <v>299</v>
      </c>
      <c r="B16" s="331"/>
      <c r="C16" s="331"/>
      <c r="D16" s="331"/>
      <c r="E16" s="331"/>
      <c r="F16" s="332"/>
      <c r="G16" s="14">
        <f>SUM(G14:G15)</f>
        <v>153900</v>
      </c>
      <c r="H16" s="66"/>
    </row>
    <row r="17" spans="1:8" ht="90" x14ac:dyDescent="0.25">
      <c r="A17" s="324" t="s">
        <v>50</v>
      </c>
      <c r="B17" s="16" t="s">
        <v>13</v>
      </c>
      <c r="C17" s="17" t="s">
        <v>70</v>
      </c>
      <c r="D17" s="18" t="s">
        <v>100</v>
      </c>
      <c r="E17" s="298">
        <v>43159</v>
      </c>
      <c r="F17" s="19" t="s">
        <v>59</v>
      </c>
      <c r="G17" s="20">
        <v>25599</v>
      </c>
      <c r="H17" s="67" t="s">
        <v>30</v>
      </c>
    </row>
    <row r="18" spans="1:8" ht="60" x14ac:dyDescent="0.25">
      <c r="A18" s="324"/>
      <c r="B18" s="16" t="s">
        <v>17</v>
      </c>
      <c r="C18" s="17" t="s">
        <v>149</v>
      </c>
      <c r="D18" s="21" t="s">
        <v>80</v>
      </c>
      <c r="E18" s="297" t="s">
        <v>312</v>
      </c>
      <c r="F18" s="22" t="s">
        <v>82</v>
      </c>
      <c r="G18" s="23">
        <v>3800</v>
      </c>
      <c r="H18" s="68" t="s">
        <v>11</v>
      </c>
    </row>
    <row r="19" spans="1:8" ht="75" x14ac:dyDescent="0.25">
      <c r="A19" s="324"/>
      <c r="B19" s="16" t="s">
        <v>18</v>
      </c>
      <c r="C19" s="17" t="s">
        <v>101</v>
      </c>
      <c r="D19" s="21" t="s">
        <v>96</v>
      </c>
      <c r="E19" s="297">
        <v>43118</v>
      </c>
      <c r="F19" s="22" t="s">
        <v>41</v>
      </c>
      <c r="G19" s="231">
        <v>19286</v>
      </c>
      <c r="H19" s="68" t="s">
        <v>11</v>
      </c>
    </row>
    <row r="20" spans="1:8" ht="30" x14ac:dyDescent="0.25">
      <c r="A20" s="324"/>
      <c r="B20" s="16" t="s">
        <v>19</v>
      </c>
      <c r="C20" s="256" t="s">
        <v>318</v>
      </c>
      <c r="D20" s="21" t="s">
        <v>317</v>
      </c>
      <c r="E20" s="297">
        <v>43220</v>
      </c>
      <c r="F20" s="22" t="s">
        <v>319</v>
      </c>
      <c r="G20" s="258">
        <v>0</v>
      </c>
      <c r="H20" s="68" t="s">
        <v>11</v>
      </c>
    </row>
    <row r="21" spans="1:8" ht="120" x14ac:dyDescent="0.25">
      <c r="A21" s="324"/>
      <c r="B21" s="16" t="s">
        <v>20</v>
      </c>
      <c r="C21" s="17" t="s">
        <v>14</v>
      </c>
      <c r="D21" s="21" t="s">
        <v>15</v>
      </c>
      <c r="E21" s="297" t="s">
        <v>313</v>
      </c>
      <c r="F21" s="22" t="s">
        <v>16</v>
      </c>
      <c r="G21" s="23">
        <v>51987</v>
      </c>
      <c r="H21" s="68" t="s">
        <v>11</v>
      </c>
    </row>
    <row r="22" spans="1:8" ht="45" x14ac:dyDescent="0.25">
      <c r="A22" s="324"/>
      <c r="B22" s="16" t="s">
        <v>21</v>
      </c>
      <c r="C22" s="17" t="s">
        <v>102</v>
      </c>
      <c r="D22" s="21" t="s">
        <v>103</v>
      </c>
      <c r="E22" s="297" t="s">
        <v>314</v>
      </c>
      <c r="F22" s="22" t="s">
        <v>94</v>
      </c>
      <c r="G22" s="23">
        <v>65000</v>
      </c>
      <c r="H22" s="68" t="s">
        <v>11</v>
      </c>
    </row>
    <row r="23" spans="1:8" ht="75" x14ac:dyDescent="0.25">
      <c r="A23" s="324"/>
      <c r="B23" s="16" t="s">
        <v>22</v>
      </c>
      <c r="C23" s="24" t="s">
        <v>42</v>
      </c>
      <c r="D23" s="21" t="s">
        <v>95</v>
      </c>
      <c r="E23" s="298">
        <v>43250</v>
      </c>
      <c r="F23" s="22" t="s">
        <v>91</v>
      </c>
      <c r="G23" s="20">
        <v>153900</v>
      </c>
      <c r="H23" s="68" t="s">
        <v>11</v>
      </c>
    </row>
    <row r="24" spans="1:8" x14ac:dyDescent="0.25">
      <c r="A24" s="333" t="s">
        <v>301</v>
      </c>
      <c r="B24" s="334"/>
      <c r="C24" s="334"/>
      <c r="D24" s="334"/>
      <c r="E24" s="334"/>
      <c r="F24" s="335"/>
      <c r="G24" s="20">
        <f>SUM(G17:G23)</f>
        <v>319572</v>
      </c>
      <c r="H24" s="68"/>
    </row>
    <row r="25" spans="1:8" ht="90" x14ac:dyDescent="0.25">
      <c r="A25" s="69" t="s">
        <v>51</v>
      </c>
      <c r="B25" s="25" t="s">
        <v>24</v>
      </c>
      <c r="C25" s="26" t="s">
        <v>38</v>
      </c>
      <c r="D25" s="27" t="s">
        <v>39</v>
      </c>
      <c r="E25" s="28">
        <v>43281</v>
      </c>
      <c r="F25" s="29" t="s">
        <v>40</v>
      </c>
      <c r="G25" s="30">
        <v>5550</v>
      </c>
      <c r="H25" s="70" t="s">
        <v>11</v>
      </c>
    </row>
    <row r="26" spans="1:8" x14ac:dyDescent="0.25">
      <c r="A26" s="336" t="s">
        <v>302</v>
      </c>
      <c r="B26" s="337"/>
      <c r="C26" s="337"/>
      <c r="D26" s="337"/>
      <c r="E26" s="337"/>
      <c r="F26" s="338"/>
      <c r="G26" s="30">
        <f>SUM(G25)</f>
        <v>5550</v>
      </c>
      <c r="H26" s="70"/>
    </row>
    <row r="27" spans="1:8" ht="165" x14ac:dyDescent="0.25">
      <c r="A27" s="325" t="s">
        <v>60</v>
      </c>
      <c r="B27" s="31" t="s">
        <v>53</v>
      </c>
      <c r="C27" s="32" t="s">
        <v>62</v>
      </c>
      <c r="D27" s="33" t="s">
        <v>106</v>
      </c>
      <c r="E27" s="34">
        <v>43189</v>
      </c>
      <c r="F27" s="35" t="s">
        <v>83</v>
      </c>
      <c r="G27" s="36">
        <v>12150</v>
      </c>
      <c r="H27" s="71" t="s">
        <v>11</v>
      </c>
    </row>
    <row r="28" spans="1:8" ht="90" x14ac:dyDescent="0.25">
      <c r="A28" s="325"/>
      <c r="B28" s="31" t="s">
        <v>25</v>
      </c>
      <c r="C28" s="38" t="s">
        <v>63</v>
      </c>
      <c r="D28" s="33" t="s">
        <v>23</v>
      </c>
      <c r="E28" s="34">
        <v>43281</v>
      </c>
      <c r="F28" s="35" t="s">
        <v>84</v>
      </c>
      <c r="G28" s="39">
        <v>0</v>
      </c>
      <c r="H28" s="71" t="s">
        <v>11</v>
      </c>
    </row>
    <row r="29" spans="1:8" x14ac:dyDescent="0.25">
      <c r="A29" s="339" t="s">
        <v>303</v>
      </c>
      <c r="B29" s="340"/>
      <c r="C29" s="340"/>
      <c r="D29" s="340"/>
      <c r="E29" s="340"/>
      <c r="F29" s="341"/>
      <c r="G29" s="39">
        <f>SUM(G27:G28)</f>
        <v>12150</v>
      </c>
      <c r="H29" s="71"/>
    </row>
    <row r="30" spans="1:8" ht="195" x14ac:dyDescent="0.25">
      <c r="A30" s="72" t="s">
        <v>64</v>
      </c>
      <c r="B30" s="25" t="s">
        <v>28</v>
      </c>
      <c r="C30" s="40" t="s">
        <v>85</v>
      </c>
      <c r="D30" s="27" t="s">
        <v>61</v>
      </c>
      <c r="E30" s="261">
        <v>43101</v>
      </c>
      <c r="F30" s="41" t="s">
        <v>86</v>
      </c>
      <c r="G30" s="30">
        <v>0</v>
      </c>
      <c r="H30" s="70" t="s">
        <v>11</v>
      </c>
    </row>
    <row r="31" spans="1:8" x14ac:dyDescent="0.25">
      <c r="A31" s="342" t="s">
        <v>304</v>
      </c>
      <c r="B31" s="343"/>
      <c r="C31" s="343"/>
      <c r="D31" s="343"/>
      <c r="E31" s="343"/>
      <c r="F31" s="344"/>
      <c r="G31" s="30">
        <f>SUM(G30)</f>
        <v>0</v>
      </c>
      <c r="H31" s="70"/>
    </row>
    <row r="32" spans="1:8" ht="72.599999999999994" customHeight="1" x14ac:dyDescent="0.25">
      <c r="A32" s="73" t="s">
        <v>52</v>
      </c>
      <c r="B32" s="37"/>
      <c r="C32" s="322" t="s">
        <v>26</v>
      </c>
      <c r="D32" s="322"/>
      <c r="E32" s="322"/>
      <c r="F32" s="322"/>
      <c r="G32" s="42">
        <v>98078</v>
      </c>
      <c r="H32" s="74" t="s">
        <v>27</v>
      </c>
    </row>
    <row r="33" spans="1:8" x14ac:dyDescent="0.25">
      <c r="A33" s="339" t="s">
        <v>305</v>
      </c>
      <c r="B33" s="340"/>
      <c r="C33" s="340"/>
      <c r="D33" s="340"/>
      <c r="E33" s="340"/>
      <c r="F33" s="341"/>
      <c r="G33" s="42">
        <f>SUM(G32)</f>
        <v>98078</v>
      </c>
      <c r="H33" s="74"/>
    </row>
    <row r="34" spans="1:8" ht="135" x14ac:dyDescent="0.25">
      <c r="A34" s="323" t="s">
        <v>67</v>
      </c>
      <c r="B34" s="25" t="s">
        <v>31</v>
      </c>
      <c r="C34" s="40" t="s">
        <v>206</v>
      </c>
      <c r="D34" s="27" t="s">
        <v>65</v>
      </c>
      <c r="E34" s="261">
        <v>43101</v>
      </c>
      <c r="F34" s="41" t="s">
        <v>29</v>
      </c>
      <c r="G34" s="30">
        <v>17682</v>
      </c>
      <c r="H34" s="70" t="s">
        <v>30</v>
      </c>
    </row>
    <row r="35" spans="1:8" ht="75" x14ac:dyDescent="0.25">
      <c r="A35" s="323"/>
      <c r="B35" s="25" t="s">
        <v>32</v>
      </c>
      <c r="C35" s="40" t="s">
        <v>66</v>
      </c>
      <c r="D35" s="27" t="s">
        <v>9</v>
      </c>
      <c r="E35" s="261">
        <v>43101</v>
      </c>
      <c r="F35" s="29" t="s">
        <v>43</v>
      </c>
      <c r="G35" s="30">
        <v>0</v>
      </c>
      <c r="H35" s="75"/>
    </row>
    <row r="36" spans="1:8" x14ac:dyDescent="0.25">
      <c r="A36" s="302" t="s">
        <v>306</v>
      </c>
      <c r="B36" s="303"/>
      <c r="C36" s="303"/>
      <c r="D36" s="303"/>
      <c r="E36" s="303"/>
      <c r="F36" s="304"/>
      <c r="G36" s="30">
        <f>SUM(G34:G35)</f>
        <v>17682</v>
      </c>
      <c r="H36" s="75"/>
    </row>
    <row r="37" spans="1:8" ht="75" x14ac:dyDescent="0.25">
      <c r="A37" s="76" t="s">
        <v>69</v>
      </c>
      <c r="B37" s="16" t="s">
        <v>33</v>
      </c>
      <c r="C37" s="43" t="s">
        <v>68</v>
      </c>
      <c r="D37" s="21" t="s">
        <v>105</v>
      </c>
      <c r="E37" s="44">
        <v>43100</v>
      </c>
      <c r="F37" s="43" t="s">
        <v>54</v>
      </c>
      <c r="G37" s="20">
        <v>0</v>
      </c>
      <c r="H37" s="77"/>
    </row>
    <row r="38" spans="1:8" x14ac:dyDescent="0.25">
      <c r="A38" s="305" t="s">
        <v>307</v>
      </c>
      <c r="B38" s="306"/>
      <c r="C38" s="306"/>
      <c r="D38" s="306"/>
      <c r="E38" s="306"/>
      <c r="F38" s="307"/>
      <c r="G38" s="20">
        <f>SUM(G37)</f>
        <v>0</v>
      </c>
      <c r="H38" s="77"/>
    </row>
    <row r="39" spans="1:8" ht="105" x14ac:dyDescent="0.25">
      <c r="A39" s="78" t="s">
        <v>74</v>
      </c>
      <c r="B39" s="45" t="s">
        <v>34</v>
      </c>
      <c r="C39" s="46" t="s">
        <v>75</v>
      </c>
      <c r="D39" s="47" t="s">
        <v>104</v>
      </c>
      <c r="E39" s="296">
        <v>43189</v>
      </c>
      <c r="F39" s="48" t="s">
        <v>56</v>
      </c>
      <c r="G39" s="104">
        <v>14000</v>
      </c>
      <c r="H39" s="79" t="s">
        <v>30</v>
      </c>
    </row>
    <row r="40" spans="1:8" x14ac:dyDescent="0.25">
      <c r="A40" s="308" t="s">
        <v>308</v>
      </c>
      <c r="B40" s="309"/>
      <c r="C40" s="309"/>
      <c r="D40" s="309"/>
      <c r="E40" s="309"/>
      <c r="F40" s="310"/>
      <c r="G40" s="243">
        <f>SUM(G39)</f>
        <v>14000</v>
      </c>
      <c r="H40" s="244"/>
    </row>
    <row r="41" spans="1:8" ht="78" customHeight="1" thickBot="1" x14ac:dyDescent="0.3">
      <c r="A41" s="80" t="s">
        <v>88</v>
      </c>
      <c r="B41" s="58" t="s">
        <v>35</v>
      </c>
      <c r="C41" s="59" t="s">
        <v>87</v>
      </c>
      <c r="D41" s="60" t="s">
        <v>71</v>
      </c>
      <c r="E41" s="61">
        <v>43250</v>
      </c>
      <c r="F41" s="62" t="s">
        <v>44</v>
      </c>
      <c r="G41" s="63">
        <v>5150</v>
      </c>
      <c r="H41" s="81" t="s">
        <v>30</v>
      </c>
    </row>
    <row r="42" spans="1:8" ht="44.25" customHeight="1" thickBot="1" x14ac:dyDescent="0.3">
      <c r="A42" s="311" t="s">
        <v>309</v>
      </c>
      <c r="B42" s="312"/>
      <c r="C42" s="312"/>
      <c r="D42" s="312"/>
      <c r="E42" s="312"/>
      <c r="F42" s="312"/>
      <c r="G42" s="248">
        <f>SUM(G41)</f>
        <v>5150</v>
      </c>
      <c r="H42" s="249"/>
    </row>
    <row r="43" spans="1:8" ht="21" customHeight="1" thickBot="1" x14ac:dyDescent="0.3">
      <c r="A43" s="245" t="s">
        <v>72</v>
      </c>
      <c r="B43" s="246"/>
      <c r="C43" s="246"/>
      <c r="D43" s="246"/>
      <c r="E43" s="246"/>
      <c r="F43" s="246"/>
      <c r="G43" s="246"/>
      <c r="H43" s="247"/>
    </row>
    <row r="44" spans="1:8" ht="75" x14ac:dyDescent="0.25">
      <c r="A44" s="316" t="s">
        <v>77</v>
      </c>
      <c r="B44" s="86" t="s">
        <v>55</v>
      </c>
      <c r="C44" s="87" t="s">
        <v>45</v>
      </c>
      <c r="D44" s="88" t="s">
        <v>107</v>
      </c>
      <c r="E44" s="89" t="s">
        <v>46</v>
      </c>
      <c r="F44" s="90" t="s">
        <v>89</v>
      </c>
      <c r="G44" s="91">
        <v>0</v>
      </c>
      <c r="H44" s="92" t="s">
        <v>30</v>
      </c>
    </row>
    <row r="45" spans="1:8" ht="60" x14ac:dyDescent="0.25">
      <c r="A45" s="317"/>
      <c r="B45" s="86" t="s">
        <v>73</v>
      </c>
      <c r="C45" s="93" t="s">
        <v>79</v>
      </c>
      <c r="D45" s="94" t="s">
        <v>108</v>
      </c>
      <c r="E45" s="95">
        <v>43159</v>
      </c>
      <c r="F45" s="96" t="s">
        <v>47</v>
      </c>
      <c r="G45" s="97">
        <v>20600</v>
      </c>
      <c r="H45" s="98" t="s">
        <v>30</v>
      </c>
    </row>
    <row r="46" spans="1:8" ht="60.75" thickBot="1" x14ac:dyDescent="0.3">
      <c r="A46" s="318"/>
      <c r="B46" s="86" t="s">
        <v>323</v>
      </c>
      <c r="C46" s="99" t="s">
        <v>92</v>
      </c>
      <c r="D46" s="100" t="s">
        <v>109</v>
      </c>
      <c r="E46" s="101">
        <v>43220</v>
      </c>
      <c r="F46" s="99" t="s">
        <v>93</v>
      </c>
      <c r="G46" s="102">
        <v>0</v>
      </c>
      <c r="H46" s="103" t="s">
        <v>30</v>
      </c>
    </row>
    <row r="47" spans="1:8" ht="15.75" thickBot="1" x14ac:dyDescent="0.3">
      <c r="A47" s="313" t="s">
        <v>310</v>
      </c>
      <c r="B47" s="314"/>
      <c r="C47" s="314"/>
      <c r="D47" s="314"/>
      <c r="E47" s="314"/>
      <c r="F47" s="315"/>
      <c r="G47" s="250">
        <f>SUM(G44:G46)</f>
        <v>20600</v>
      </c>
      <c r="H47" s="251"/>
    </row>
    <row r="48" spans="1:8" ht="21.75" thickBot="1" x14ac:dyDescent="0.3">
      <c r="A48" s="245" t="s">
        <v>76</v>
      </c>
      <c r="B48" s="246"/>
      <c r="C48" s="246"/>
      <c r="D48" s="246"/>
      <c r="E48" s="246"/>
      <c r="F48" s="246"/>
      <c r="G48" s="246"/>
      <c r="H48" s="247"/>
    </row>
    <row r="49" spans="1:8" s="3" customFormat="1" ht="60.75" thickBot="1" x14ac:dyDescent="0.3">
      <c r="A49" s="82" t="s">
        <v>78</v>
      </c>
      <c r="B49" s="83" t="s">
        <v>36</v>
      </c>
      <c r="C49" s="83"/>
      <c r="D49" s="83"/>
      <c r="E49" s="83"/>
      <c r="F49" s="83"/>
      <c r="G49" s="252">
        <v>904884.3</v>
      </c>
      <c r="H49" s="84" t="s">
        <v>30</v>
      </c>
    </row>
    <row r="50" spans="1:8" s="3" customFormat="1" ht="15.75" thickBot="1" x14ac:dyDescent="0.3">
      <c r="A50" s="300" t="s">
        <v>311</v>
      </c>
      <c r="B50" s="301"/>
      <c r="C50" s="301"/>
      <c r="D50" s="301"/>
      <c r="E50" s="301"/>
      <c r="F50" s="301"/>
      <c r="G50" s="255">
        <f>SUM(G49)</f>
        <v>904884.3</v>
      </c>
      <c r="H50" s="254"/>
    </row>
    <row r="51" spans="1:8" ht="15.75" thickBot="1" x14ac:dyDescent="0.3">
      <c r="A51" s="1"/>
      <c r="B51" s="2"/>
      <c r="C51" s="1"/>
      <c r="D51" s="1"/>
      <c r="E51" s="1"/>
      <c r="F51" s="8" t="s">
        <v>81</v>
      </c>
      <c r="G51" s="253">
        <f>G13+G16+G24+G26+G29+G31+G33+G36+G38+G40+G42+G47+G50</f>
        <v>1577165.3</v>
      </c>
      <c r="H51" s="9"/>
    </row>
    <row r="53" spans="1:8" x14ac:dyDescent="0.25">
      <c r="G53" s="4"/>
    </row>
    <row r="81" spans="3:3" x14ac:dyDescent="0.25">
      <c r="C81" s="110"/>
    </row>
    <row r="82" spans="3:3" x14ac:dyDescent="0.25">
      <c r="C82" s="110"/>
    </row>
  </sheetData>
  <mergeCells count="22">
    <mergeCell ref="A14:A15"/>
    <mergeCell ref="A6:H6"/>
    <mergeCell ref="B11:C11"/>
    <mergeCell ref="C32:F32"/>
    <mergeCell ref="A34:A35"/>
    <mergeCell ref="A17:A23"/>
    <mergeCell ref="A27:A28"/>
    <mergeCell ref="A8:H8"/>
    <mergeCell ref="A13:F13"/>
    <mergeCell ref="A16:F16"/>
    <mergeCell ref="A24:F24"/>
    <mergeCell ref="A26:F26"/>
    <mergeCell ref="A29:F29"/>
    <mergeCell ref="A31:F31"/>
    <mergeCell ref="A33:F33"/>
    <mergeCell ref="A50:F50"/>
    <mergeCell ref="A36:F36"/>
    <mergeCell ref="A38:F38"/>
    <mergeCell ref="A40:F40"/>
    <mergeCell ref="A42:F42"/>
    <mergeCell ref="A47:F47"/>
    <mergeCell ref="A44:A46"/>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67"/>
  <sheetViews>
    <sheetView tabSelected="1" zoomScale="180" zoomScaleNormal="180" workbookViewId="0">
      <selection activeCell="H5" sqref="H5"/>
    </sheetView>
  </sheetViews>
  <sheetFormatPr defaultColWidth="11.42578125" defaultRowHeight="15" x14ac:dyDescent="0.25"/>
  <cols>
    <col min="1" max="1" width="5.28515625" customWidth="1"/>
    <col min="2" max="2" width="26.28515625" customWidth="1"/>
    <col min="3" max="3" width="27.85546875" customWidth="1"/>
    <col min="4" max="4" width="12.5703125" style="281" customWidth="1"/>
    <col min="5" max="5" width="14.42578125" style="281" customWidth="1"/>
    <col min="6" max="6" width="14.42578125" customWidth="1"/>
    <col min="7" max="7" width="22.5703125" customWidth="1"/>
    <col min="8" max="8" width="13.85546875" bestFit="1" customWidth="1"/>
  </cols>
  <sheetData>
    <row r="5" spans="1:7" ht="18.75" x14ac:dyDescent="0.3">
      <c r="B5" s="85"/>
      <c r="C5" s="85"/>
      <c r="D5" s="262"/>
      <c r="E5" s="262"/>
      <c r="F5" s="109"/>
    </row>
    <row r="6" spans="1:7" ht="21.75" thickBot="1" x14ac:dyDescent="0.4">
      <c r="A6" s="383" t="s">
        <v>113</v>
      </c>
      <c r="B6" s="383"/>
      <c r="C6" s="383"/>
      <c r="D6" s="383"/>
      <c r="E6" s="383"/>
      <c r="F6" s="383"/>
      <c r="G6" s="383"/>
    </row>
    <row r="7" spans="1:7" ht="22.15" customHeight="1" thickBot="1" x14ac:dyDescent="0.3">
      <c r="A7" s="121" t="s">
        <v>131</v>
      </c>
      <c r="B7" s="122"/>
      <c r="C7" s="123"/>
      <c r="D7" s="263"/>
      <c r="E7" s="263"/>
      <c r="F7" s="124"/>
      <c r="G7" s="125"/>
    </row>
    <row r="8" spans="1:7" ht="14.45" hidden="1" customHeight="1" x14ac:dyDescent="0.25">
      <c r="A8" s="118"/>
      <c r="B8" s="119"/>
      <c r="C8" s="119"/>
      <c r="D8" s="264"/>
      <c r="E8" s="264"/>
      <c r="F8" s="119"/>
      <c r="G8" s="120"/>
    </row>
    <row r="9" spans="1:7" ht="28.15" hidden="1" customHeight="1" thickBot="1" x14ac:dyDescent="0.3">
      <c r="A9" s="139"/>
      <c r="B9" s="140"/>
      <c r="C9" s="140"/>
      <c r="D9" s="265"/>
      <c r="E9" s="265"/>
      <c r="F9" s="140"/>
      <c r="G9" s="141"/>
    </row>
    <row r="10" spans="1:7" ht="33.75" x14ac:dyDescent="0.25">
      <c r="A10" s="425" t="s">
        <v>2</v>
      </c>
      <c r="B10" s="426"/>
      <c r="C10" s="142" t="s">
        <v>111</v>
      </c>
      <c r="D10" s="143" t="s">
        <v>118</v>
      </c>
      <c r="E10" s="144" t="s">
        <v>137</v>
      </c>
      <c r="F10" s="144" t="s">
        <v>138</v>
      </c>
      <c r="G10" s="145" t="s">
        <v>139</v>
      </c>
    </row>
    <row r="11" spans="1:7" s="106" customFormat="1" ht="17.45" customHeight="1" x14ac:dyDescent="0.25">
      <c r="A11" s="404" t="s">
        <v>112</v>
      </c>
      <c r="B11" s="427" t="s">
        <v>37</v>
      </c>
      <c r="C11" s="114" t="s">
        <v>114</v>
      </c>
      <c r="D11" s="437">
        <f>SUM(E11:E19)</f>
        <v>25599</v>
      </c>
      <c r="E11" s="282">
        <v>0</v>
      </c>
      <c r="F11" s="108">
        <v>0</v>
      </c>
      <c r="G11" s="111"/>
    </row>
    <row r="12" spans="1:7" s="106" customFormat="1" ht="22.5" x14ac:dyDescent="0.25">
      <c r="A12" s="405"/>
      <c r="B12" s="427"/>
      <c r="C12" s="412" t="s">
        <v>115</v>
      </c>
      <c r="D12" s="437"/>
      <c r="E12" s="440">
        <f>SUM(F12:F17)</f>
        <v>25599</v>
      </c>
      <c r="F12" s="108">
        <v>6050</v>
      </c>
      <c r="G12" s="111" t="s">
        <v>132</v>
      </c>
    </row>
    <row r="13" spans="1:7" s="106" customFormat="1" x14ac:dyDescent="0.25">
      <c r="A13" s="405"/>
      <c r="B13" s="427"/>
      <c r="C13" s="412"/>
      <c r="D13" s="437"/>
      <c r="E13" s="440"/>
      <c r="F13" s="108">
        <v>9790</v>
      </c>
      <c r="G13" s="111" t="s">
        <v>133</v>
      </c>
    </row>
    <row r="14" spans="1:7" s="106" customFormat="1" ht="22.5" x14ac:dyDescent="0.25">
      <c r="A14" s="405"/>
      <c r="B14" s="427"/>
      <c r="C14" s="412"/>
      <c r="D14" s="437"/>
      <c r="E14" s="440"/>
      <c r="F14" s="108">
        <v>3420</v>
      </c>
      <c r="G14" s="111" t="s">
        <v>134</v>
      </c>
    </row>
    <row r="15" spans="1:7" s="106" customFormat="1" x14ac:dyDescent="0.25">
      <c r="A15" s="405"/>
      <c r="B15" s="427"/>
      <c r="C15" s="412"/>
      <c r="D15" s="437"/>
      <c r="E15" s="440"/>
      <c r="F15" s="108">
        <v>1500</v>
      </c>
      <c r="G15" s="111" t="s">
        <v>135</v>
      </c>
    </row>
    <row r="16" spans="1:7" s="106" customFormat="1" ht="10.9" customHeight="1" x14ac:dyDescent="0.25">
      <c r="A16" s="405"/>
      <c r="B16" s="427"/>
      <c r="C16" s="412"/>
      <c r="D16" s="437"/>
      <c r="E16" s="440"/>
      <c r="F16" s="108">
        <v>1539</v>
      </c>
      <c r="G16" s="111" t="s">
        <v>136</v>
      </c>
    </row>
    <row r="17" spans="1:7" s="106" customFormat="1" ht="16.899999999999999" customHeight="1" x14ac:dyDescent="0.25">
      <c r="A17" s="405"/>
      <c r="B17" s="427"/>
      <c r="C17" s="412"/>
      <c r="D17" s="437"/>
      <c r="E17" s="440"/>
      <c r="F17" s="108">
        <v>3300</v>
      </c>
      <c r="G17" s="117" t="s">
        <v>140</v>
      </c>
    </row>
    <row r="18" spans="1:7" s="106" customFormat="1" ht="22.5" x14ac:dyDescent="0.25">
      <c r="A18" s="405"/>
      <c r="B18" s="427"/>
      <c r="C18" s="114" t="s">
        <v>116</v>
      </c>
      <c r="D18" s="437"/>
      <c r="E18" s="282">
        <v>0</v>
      </c>
      <c r="F18" s="108">
        <v>0</v>
      </c>
      <c r="G18" s="111"/>
    </row>
    <row r="19" spans="1:7" s="106" customFormat="1" ht="23.25" thickBot="1" x14ac:dyDescent="0.3">
      <c r="A19" s="405"/>
      <c r="B19" s="428"/>
      <c r="C19" s="112" t="s">
        <v>117</v>
      </c>
      <c r="D19" s="438"/>
      <c r="E19" s="283">
        <v>0</v>
      </c>
      <c r="F19" s="126">
        <v>0</v>
      </c>
      <c r="G19" s="127"/>
    </row>
    <row r="20" spans="1:7" s="106" customFormat="1" ht="15.75" thickBot="1" x14ac:dyDescent="0.3">
      <c r="A20" s="406"/>
      <c r="B20" s="235"/>
      <c r="C20" s="238" t="s">
        <v>283</v>
      </c>
      <c r="D20" s="266">
        <f>SUM(D11)</f>
        <v>25599</v>
      </c>
      <c r="E20" s="284"/>
      <c r="F20" s="236"/>
      <c r="G20" s="237"/>
    </row>
    <row r="21" spans="1:7" s="106" customFormat="1" ht="22.15" customHeight="1" thickBot="1" x14ac:dyDescent="0.3">
      <c r="A21" s="128" t="s">
        <v>119</v>
      </c>
      <c r="B21" s="129"/>
      <c r="C21" s="129"/>
      <c r="D21" s="267"/>
      <c r="E21" s="285"/>
      <c r="F21" s="129"/>
      <c r="G21" s="130"/>
    </row>
    <row r="22" spans="1:7" s="106" customFormat="1" ht="33.75" x14ac:dyDescent="0.25">
      <c r="A22" s="441" t="s">
        <v>10</v>
      </c>
      <c r="B22" s="443" t="s">
        <v>121</v>
      </c>
      <c r="C22" s="156" t="s">
        <v>141</v>
      </c>
      <c r="D22" s="439">
        <f>E22</f>
        <v>1000</v>
      </c>
      <c r="E22" s="423">
        <f>SUM(F22:F23)</f>
        <v>1000</v>
      </c>
      <c r="F22" s="157">
        <v>1000</v>
      </c>
      <c r="G22" s="158" t="s">
        <v>181</v>
      </c>
    </row>
    <row r="23" spans="1:7" s="106" customFormat="1" ht="22.5" x14ac:dyDescent="0.25">
      <c r="A23" s="442"/>
      <c r="B23" s="444"/>
      <c r="C23" s="159" t="s">
        <v>142</v>
      </c>
      <c r="D23" s="413"/>
      <c r="E23" s="424"/>
      <c r="F23" s="160">
        <v>0</v>
      </c>
      <c r="G23" s="161"/>
    </row>
    <row r="24" spans="1:7" s="106" customFormat="1" ht="22.5" x14ac:dyDescent="0.25">
      <c r="A24" s="415" t="s">
        <v>12</v>
      </c>
      <c r="B24" s="429" t="s">
        <v>150</v>
      </c>
      <c r="C24" s="159" t="s">
        <v>144</v>
      </c>
      <c r="D24" s="413">
        <f>E24</f>
        <v>152900</v>
      </c>
      <c r="E24" s="424">
        <f>SUM(F24:F27)</f>
        <v>152900</v>
      </c>
      <c r="F24" s="160">
        <v>500</v>
      </c>
      <c r="G24" s="161" t="s">
        <v>179</v>
      </c>
    </row>
    <row r="25" spans="1:7" s="106" customFormat="1" ht="22.5" x14ac:dyDescent="0.25">
      <c r="A25" s="416"/>
      <c r="B25" s="429"/>
      <c r="C25" s="159" t="s">
        <v>173</v>
      </c>
      <c r="D25" s="413"/>
      <c r="E25" s="424"/>
      <c r="F25" s="160">
        <v>2400</v>
      </c>
      <c r="G25" s="161" t="s">
        <v>177</v>
      </c>
    </row>
    <row r="26" spans="1:7" s="106" customFormat="1" ht="39" x14ac:dyDescent="0.25">
      <c r="A26" s="416"/>
      <c r="B26" s="429"/>
      <c r="C26" s="159" t="s">
        <v>145</v>
      </c>
      <c r="D26" s="413"/>
      <c r="E26" s="424"/>
      <c r="F26" s="160">
        <v>85000</v>
      </c>
      <c r="G26" s="161" t="s">
        <v>178</v>
      </c>
    </row>
    <row r="27" spans="1:7" s="106" customFormat="1" ht="23.25" thickBot="1" x14ac:dyDescent="0.3">
      <c r="A27" s="416"/>
      <c r="B27" s="430"/>
      <c r="C27" s="162" t="s">
        <v>143</v>
      </c>
      <c r="D27" s="414"/>
      <c r="E27" s="455"/>
      <c r="F27" s="163">
        <v>65000</v>
      </c>
      <c r="G27" s="164" t="s">
        <v>182</v>
      </c>
    </row>
    <row r="28" spans="1:7" s="106" customFormat="1" ht="15.75" thickBot="1" x14ac:dyDescent="0.3">
      <c r="A28" s="417"/>
      <c r="B28" s="235"/>
      <c r="C28" s="238" t="s">
        <v>285</v>
      </c>
      <c r="D28" s="266">
        <f>SUM(D22:D24)</f>
        <v>153900</v>
      </c>
      <c r="E28" s="284"/>
      <c r="F28" s="236"/>
      <c r="G28" s="237"/>
    </row>
    <row r="29" spans="1:7" s="106" customFormat="1" ht="23.45" customHeight="1" thickBot="1" x14ac:dyDescent="0.3">
      <c r="A29" s="128" t="s">
        <v>120</v>
      </c>
      <c r="B29" s="129"/>
      <c r="C29" s="129"/>
      <c r="D29" s="267"/>
      <c r="E29" s="285"/>
      <c r="F29" s="129"/>
      <c r="G29" s="130"/>
    </row>
    <row r="30" spans="1:7" s="106" customFormat="1" ht="13.9" customHeight="1" x14ac:dyDescent="0.25">
      <c r="A30" s="407" t="s">
        <v>13</v>
      </c>
      <c r="B30" s="408" t="s">
        <v>70</v>
      </c>
      <c r="C30" s="165" t="s">
        <v>146</v>
      </c>
      <c r="D30" s="389">
        <f>SUM(E30:E37)</f>
        <v>25599</v>
      </c>
      <c r="E30" s="286">
        <f>F30</f>
        <v>0</v>
      </c>
      <c r="F30" s="166">
        <v>0</v>
      </c>
      <c r="G30" s="167"/>
    </row>
    <row r="31" spans="1:7" s="106" customFormat="1" ht="20.45" customHeight="1" x14ac:dyDescent="0.25">
      <c r="A31" s="390"/>
      <c r="B31" s="409"/>
      <c r="C31" s="391" t="s">
        <v>147</v>
      </c>
      <c r="D31" s="388"/>
      <c r="E31" s="388">
        <f>SUM(F31:F36)</f>
        <v>25599</v>
      </c>
      <c r="F31" s="168">
        <v>6050</v>
      </c>
      <c r="G31" s="169" t="s">
        <v>132</v>
      </c>
    </row>
    <row r="32" spans="1:7" s="106" customFormat="1" x14ac:dyDescent="0.25">
      <c r="A32" s="390"/>
      <c r="B32" s="409"/>
      <c r="C32" s="391"/>
      <c r="D32" s="388"/>
      <c r="E32" s="388"/>
      <c r="F32" s="168">
        <v>9790</v>
      </c>
      <c r="G32" s="169" t="s">
        <v>133</v>
      </c>
    </row>
    <row r="33" spans="1:7" s="106" customFormat="1" ht="22.5" x14ac:dyDescent="0.25">
      <c r="A33" s="390"/>
      <c r="B33" s="409"/>
      <c r="C33" s="391"/>
      <c r="D33" s="388"/>
      <c r="E33" s="388"/>
      <c r="F33" s="168">
        <v>3420</v>
      </c>
      <c r="G33" s="169" t="s">
        <v>134</v>
      </c>
    </row>
    <row r="34" spans="1:7" s="106" customFormat="1" x14ac:dyDescent="0.25">
      <c r="A34" s="390"/>
      <c r="B34" s="409"/>
      <c r="C34" s="391"/>
      <c r="D34" s="388"/>
      <c r="E34" s="388"/>
      <c r="F34" s="168">
        <v>1500</v>
      </c>
      <c r="G34" s="169" t="s">
        <v>135</v>
      </c>
    </row>
    <row r="35" spans="1:7" s="106" customFormat="1" x14ac:dyDescent="0.25">
      <c r="A35" s="390"/>
      <c r="B35" s="409"/>
      <c r="C35" s="391"/>
      <c r="D35" s="388"/>
      <c r="E35" s="388"/>
      <c r="F35" s="168">
        <v>1539</v>
      </c>
      <c r="G35" s="169" t="s">
        <v>136</v>
      </c>
    </row>
    <row r="36" spans="1:7" s="106" customFormat="1" ht="27.75" x14ac:dyDescent="0.25">
      <c r="A36" s="390"/>
      <c r="B36" s="409"/>
      <c r="C36" s="391"/>
      <c r="D36" s="388"/>
      <c r="E36" s="388"/>
      <c r="F36" s="168">
        <v>3300</v>
      </c>
      <c r="G36" s="170" t="s">
        <v>140</v>
      </c>
    </row>
    <row r="37" spans="1:7" s="106" customFormat="1" ht="33.75" x14ac:dyDescent="0.25">
      <c r="A37" s="390"/>
      <c r="B37" s="409"/>
      <c r="C37" s="171" t="s">
        <v>148</v>
      </c>
      <c r="D37" s="388"/>
      <c r="E37" s="259">
        <f>F37</f>
        <v>0</v>
      </c>
      <c r="F37" s="168">
        <v>0</v>
      </c>
      <c r="G37" s="172"/>
    </row>
    <row r="38" spans="1:7" s="106" customFormat="1" ht="36" x14ac:dyDescent="0.25">
      <c r="A38" s="390" t="s">
        <v>17</v>
      </c>
      <c r="B38" s="409" t="s">
        <v>151</v>
      </c>
      <c r="C38" s="391" t="s">
        <v>152</v>
      </c>
      <c r="D38" s="388">
        <f>SUM(E38:E42)</f>
        <v>3800</v>
      </c>
      <c r="E38" s="388">
        <f>SUM(F38:F41)</f>
        <v>3800</v>
      </c>
      <c r="F38" s="168">
        <v>2000</v>
      </c>
      <c r="G38" s="173" t="s">
        <v>154</v>
      </c>
    </row>
    <row r="39" spans="1:7" s="106" customFormat="1" ht="40.9" customHeight="1" x14ac:dyDescent="0.25">
      <c r="A39" s="390"/>
      <c r="B39" s="409"/>
      <c r="C39" s="391"/>
      <c r="D39" s="388"/>
      <c r="E39" s="388"/>
      <c r="F39" s="168">
        <v>600</v>
      </c>
      <c r="G39" s="173" t="s">
        <v>155</v>
      </c>
    </row>
    <row r="40" spans="1:7" s="106" customFormat="1" ht="36" x14ac:dyDescent="0.25">
      <c r="A40" s="390"/>
      <c r="B40" s="409"/>
      <c r="C40" s="391"/>
      <c r="D40" s="388"/>
      <c r="E40" s="388"/>
      <c r="F40" s="168">
        <v>200</v>
      </c>
      <c r="G40" s="173" t="s">
        <v>156</v>
      </c>
    </row>
    <row r="41" spans="1:7" s="106" customFormat="1" ht="22.9" customHeight="1" x14ac:dyDescent="0.25">
      <c r="A41" s="390"/>
      <c r="B41" s="409"/>
      <c r="C41" s="391"/>
      <c r="D41" s="388"/>
      <c r="E41" s="388"/>
      <c r="F41" s="168">
        <v>1000</v>
      </c>
      <c r="G41" s="169" t="s">
        <v>153</v>
      </c>
    </row>
    <row r="42" spans="1:7" s="106" customFormat="1" ht="22.5" x14ac:dyDescent="0.25">
      <c r="A42" s="390"/>
      <c r="B42" s="409"/>
      <c r="C42" s="174" t="s">
        <v>191</v>
      </c>
      <c r="D42" s="388"/>
      <c r="E42" s="287">
        <f>F42</f>
        <v>0</v>
      </c>
      <c r="F42" s="175">
        <v>0</v>
      </c>
      <c r="G42" s="169"/>
    </row>
    <row r="43" spans="1:7" s="106" customFormat="1" ht="19.149999999999999" customHeight="1" x14ac:dyDescent="0.25">
      <c r="A43" s="410" t="s">
        <v>18</v>
      </c>
      <c r="B43" s="418" t="s">
        <v>101</v>
      </c>
      <c r="C43" s="420"/>
      <c r="D43" s="395">
        <f>E43</f>
        <v>19286</v>
      </c>
      <c r="E43" s="401">
        <f>SUM(F43:F49)</f>
        <v>19286</v>
      </c>
      <c r="F43" s="175">
        <v>3850</v>
      </c>
      <c r="G43" s="176" t="s">
        <v>157</v>
      </c>
    </row>
    <row r="44" spans="1:7" s="106" customFormat="1" ht="19.149999999999999" customHeight="1" x14ac:dyDescent="0.25">
      <c r="A44" s="411"/>
      <c r="B44" s="419"/>
      <c r="C44" s="421"/>
      <c r="D44" s="396"/>
      <c r="E44" s="402"/>
      <c r="F44" s="175">
        <v>4448</v>
      </c>
      <c r="G44" s="176" t="s">
        <v>158</v>
      </c>
    </row>
    <row r="45" spans="1:7" s="106" customFormat="1" ht="19.149999999999999" customHeight="1" x14ac:dyDescent="0.25">
      <c r="A45" s="411"/>
      <c r="B45" s="419"/>
      <c r="C45" s="421"/>
      <c r="D45" s="396"/>
      <c r="E45" s="402"/>
      <c r="F45" s="175">
        <v>3420</v>
      </c>
      <c r="G45" s="176" t="s">
        <v>134</v>
      </c>
    </row>
    <row r="46" spans="1:7" s="106" customFormat="1" ht="13.9" customHeight="1" x14ac:dyDescent="0.25">
      <c r="A46" s="411"/>
      <c r="B46" s="419"/>
      <c r="C46" s="421"/>
      <c r="D46" s="396"/>
      <c r="E46" s="402"/>
      <c r="F46" s="175">
        <v>1500</v>
      </c>
      <c r="G46" s="176" t="s">
        <v>135</v>
      </c>
    </row>
    <row r="47" spans="1:7" s="106" customFormat="1" ht="13.9" customHeight="1" x14ac:dyDescent="0.25">
      <c r="A47" s="411"/>
      <c r="B47" s="419"/>
      <c r="C47" s="421"/>
      <c r="D47" s="396"/>
      <c r="E47" s="402"/>
      <c r="F47" s="175">
        <f>1539-391</f>
        <v>1148</v>
      </c>
      <c r="G47" s="176" t="s">
        <v>136</v>
      </c>
    </row>
    <row r="48" spans="1:7" ht="19.899999999999999" customHeight="1" x14ac:dyDescent="0.25">
      <c r="A48" s="411"/>
      <c r="B48" s="419"/>
      <c r="C48" s="421"/>
      <c r="D48" s="396"/>
      <c r="E48" s="402"/>
      <c r="F48" s="175">
        <v>2150</v>
      </c>
      <c r="G48" s="177" t="s">
        <v>159</v>
      </c>
    </row>
    <row r="49" spans="1:7" ht="24.75" x14ac:dyDescent="0.25">
      <c r="A49" s="407"/>
      <c r="B49" s="408"/>
      <c r="C49" s="422"/>
      <c r="D49" s="397"/>
      <c r="E49" s="403"/>
      <c r="F49" s="175">
        <v>2770</v>
      </c>
      <c r="G49" s="177" t="s">
        <v>239</v>
      </c>
    </row>
    <row r="50" spans="1:7" ht="43.15" customHeight="1" x14ac:dyDescent="0.25">
      <c r="A50" s="390" t="s">
        <v>19</v>
      </c>
      <c r="B50" s="409" t="s">
        <v>161</v>
      </c>
      <c r="C50" s="171" t="s">
        <v>160</v>
      </c>
      <c r="D50" s="392">
        <f>E50</f>
        <v>20838</v>
      </c>
      <c r="E50" s="495">
        <f>[1]TOTAL!$B$11</f>
        <v>20838</v>
      </c>
      <c r="F50" s="471" t="s">
        <v>324</v>
      </c>
      <c r="G50" s="472"/>
    </row>
    <row r="51" spans="1:7" ht="56.25" x14ac:dyDescent="0.25">
      <c r="A51" s="390"/>
      <c r="B51" s="409"/>
      <c r="C51" s="171" t="s">
        <v>240</v>
      </c>
      <c r="D51" s="494"/>
      <c r="E51" s="496"/>
      <c r="F51" s="473"/>
      <c r="G51" s="474"/>
    </row>
    <row r="52" spans="1:7" ht="33.75" x14ac:dyDescent="0.25">
      <c r="A52" s="390"/>
      <c r="B52" s="409"/>
      <c r="C52" s="171" t="s">
        <v>162</v>
      </c>
      <c r="D52" s="389"/>
      <c r="E52" s="497"/>
      <c r="F52" s="475"/>
      <c r="G52" s="476"/>
    </row>
    <row r="53" spans="1:7" x14ac:dyDescent="0.25">
      <c r="A53" s="390"/>
      <c r="B53" s="409"/>
      <c r="C53" s="498" t="s">
        <v>315</v>
      </c>
      <c r="D53" s="392">
        <f>E53</f>
        <v>5550</v>
      </c>
      <c r="E53" s="392">
        <f>SUM(F53:F55)</f>
        <v>5550</v>
      </c>
      <c r="F53" s="259">
        <v>4200</v>
      </c>
      <c r="G53" s="169" t="s">
        <v>241</v>
      </c>
    </row>
    <row r="54" spans="1:7" x14ac:dyDescent="0.25">
      <c r="A54" s="390"/>
      <c r="B54" s="409"/>
      <c r="C54" s="499"/>
      <c r="D54" s="494"/>
      <c r="E54" s="494"/>
      <c r="F54" s="259">
        <v>750</v>
      </c>
      <c r="G54" s="169" t="s">
        <v>242</v>
      </c>
    </row>
    <row r="55" spans="1:7" x14ac:dyDescent="0.25">
      <c r="A55" s="390"/>
      <c r="B55" s="409"/>
      <c r="C55" s="500"/>
      <c r="D55" s="389"/>
      <c r="E55" s="389"/>
      <c r="F55" s="259">
        <v>600</v>
      </c>
      <c r="G55" s="169" t="s">
        <v>243</v>
      </c>
    </row>
    <row r="56" spans="1:7" ht="33.75" x14ac:dyDescent="0.25">
      <c r="A56" s="390"/>
      <c r="B56" s="409"/>
      <c r="C56" s="257" t="s">
        <v>316</v>
      </c>
      <c r="D56" s="259">
        <f t="shared" ref="D56" si="0">E56</f>
        <v>0</v>
      </c>
      <c r="E56" s="259">
        <f t="shared" ref="E56" si="1">F56</f>
        <v>0</v>
      </c>
      <c r="F56" s="168">
        <v>0</v>
      </c>
      <c r="G56" s="172"/>
    </row>
    <row r="57" spans="1:7" ht="33.75" x14ac:dyDescent="0.25">
      <c r="A57" s="390"/>
      <c r="B57" s="409"/>
      <c r="C57" s="171" t="s">
        <v>163</v>
      </c>
      <c r="D57" s="259">
        <f t="shared" ref="D57:E59" si="2">E57</f>
        <v>0</v>
      </c>
      <c r="E57" s="259">
        <f t="shared" si="2"/>
        <v>0</v>
      </c>
      <c r="F57" s="168">
        <v>0</v>
      </c>
      <c r="G57" s="172"/>
    </row>
    <row r="58" spans="1:7" ht="22.5" x14ac:dyDescent="0.25">
      <c r="A58" s="390"/>
      <c r="B58" s="409"/>
      <c r="C58" s="171" t="s">
        <v>164</v>
      </c>
      <c r="D58" s="259">
        <f t="shared" si="2"/>
        <v>0</v>
      </c>
      <c r="E58" s="259">
        <f t="shared" si="2"/>
        <v>0</v>
      </c>
      <c r="F58" s="168">
        <v>0</v>
      </c>
      <c r="G58" s="172"/>
    </row>
    <row r="59" spans="1:7" ht="22.5" x14ac:dyDescent="0.25">
      <c r="A59" s="390"/>
      <c r="B59" s="409"/>
      <c r="C59" s="171" t="s">
        <v>165</v>
      </c>
      <c r="D59" s="259">
        <f t="shared" si="2"/>
        <v>0</v>
      </c>
      <c r="E59" s="259">
        <f t="shared" si="2"/>
        <v>0</v>
      </c>
      <c r="F59" s="168">
        <v>0</v>
      </c>
      <c r="G59" s="172"/>
    </row>
    <row r="60" spans="1:7" ht="19.149999999999999" customHeight="1" x14ac:dyDescent="0.25">
      <c r="A60" s="390"/>
      <c r="B60" s="409"/>
      <c r="C60" s="420" t="s">
        <v>166</v>
      </c>
      <c r="D60" s="392">
        <f>E60</f>
        <v>25599</v>
      </c>
      <c r="E60" s="394">
        <f>SUM(F60:F65)</f>
        <v>25599</v>
      </c>
      <c r="F60" s="168">
        <v>6050</v>
      </c>
      <c r="G60" s="169" t="s">
        <v>132</v>
      </c>
    </row>
    <row r="61" spans="1:7" x14ac:dyDescent="0.25">
      <c r="A61" s="390"/>
      <c r="B61" s="409"/>
      <c r="C61" s="421"/>
      <c r="D61" s="494"/>
      <c r="E61" s="492"/>
      <c r="F61" s="168">
        <v>9790</v>
      </c>
      <c r="G61" s="169" t="s">
        <v>133</v>
      </c>
    </row>
    <row r="62" spans="1:7" ht="22.5" x14ac:dyDescent="0.25">
      <c r="A62" s="390"/>
      <c r="B62" s="409"/>
      <c r="C62" s="421"/>
      <c r="D62" s="494"/>
      <c r="E62" s="492"/>
      <c r="F62" s="168">
        <v>3420</v>
      </c>
      <c r="G62" s="169" t="s">
        <v>134</v>
      </c>
    </row>
    <row r="63" spans="1:7" x14ac:dyDescent="0.25">
      <c r="A63" s="390"/>
      <c r="B63" s="409"/>
      <c r="C63" s="421"/>
      <c r="D63" s="494"/>
      <c r="E63" s="492"/>
      <c r="F63" s="168">
        <v>1500</v>
      </c>
      <c r="G63" s="169" t="s">
        <v>135</v>
      </c>
    </row>
    <row r="64" spans="1:7" x14ac:dyDescent="0.25">
      <c r="A64" s="390"/>
      <c r="B64" s="409"/>
      <c r="C64" s="421"/>
      <c r="D64" s="494"/>
      <c r="E64" s="492"/>
      <c r="F64" s="168">
        <v>1539</v>
      </c>
      <c r="G64" s="169" t="s">
        <v>136</v>
      </c>
    </row>
    <row r="65" spans="1:7" ht="21.6" customHeight="1" x14ac:dyDescent="0.25">
      <c r="A65" s="390"/>
      <c r="B65" s="409"/>
      <c r="C65" s="421"/>
      <c r="D65" s="389"/>
      <c r="E65" s="493"/>
      <c r="F65" s="168">
        <v>3300</v>
      </c>
      <c r="G65" s="170" t="s">
        <v>140</v>
      </c>
    </row>
    <row r="66" spans="1:7" ht="22.5" x14ac:dyDescent="0.25">
      <c r="A66" s="390"/>
      <c r="B66" s="409"/>
      <c r="C66" s="171" t="s">
        <v>167</v>
      </c>
      <c r="D66" s="259">
        <f>E66</f>
        <v>0</v>
      </c>
      <c r="E66" s="259">
        <f>F66</f>
        <v>0</v>
      </c>
      <c r="F66" s="168">
        <v>0</v>
      </c>
      <c r="G66" s="172"/>
    </row>
    <row r="67" spans="1:7" ht="45" x14ac:dyDescent="0.25">
      <c r="A67" s="135" t="s">
        <v>20</v>
      </c>
      <c r="B67" s="115" t="s">
        <v>192</v>
      </c>
      <c r="C67" s="171" t="s">
        <v>193</v>
      </c>
      <c r="D67" s="259">
        <f>E67</f>
        <v>65000</v>
      </c>
      <c r="E67" s="288">
        <f>F67</f>
        <v>65000</v>
      </c>
      <c r="F67" s="168">
        <v>65000</v>
      </c>
      <c r="G67" s="178" t="s">
        <v>168</v>
      </c>
    </row>
    <row r="68" spans="1:7" ht="33.75" x14ac:dyDescent="0.25">
      <c r="A68" s="410" t="s">
        <v>21</v>
      </c>
      <c r="B68" s="459" t="s">
        <v>171</v>
      </c>
      <c r="C68" s="171" t="s">
        <v>169</v>
      </c>
      <c r="D68" s="388">
        <f>E68</f>
        <v>153900</v>
      </c>
      <c r="E68" s="393">
        <f>SUM(F68:F73)</f>
        <v>153900</v>
      </c>
      <c r="F68" s="168">
        <v>1000</v>
      </c>
      <c r="G68" s="178" t="s">
        <v>180</v>
      </c>
    </row>
    <row r="69" spans="1:7" ht="22.5" x14ac:dyDescent="0.25">
      <c r="A69" s="411"/>
      <c r="B69" s="459"/>
      <c r="C69" s="171" t="s">
        <v>170</v>
      </c>
      <c r="D69" s="388"/>
      <c r="E69" s="393"/>
      <c r="F69" s="168">
        <v>0</v>
      </c>
      <c r="G69" s="178"/>
    </row>
    <row r="70" spans="1:7" ht="22.5" x14ac:dyDescent="0.25">
      <c r="A70" s="411"/>
      <c r="B70" s="459"/>
      <c r="C70" s="171" t="s">
        <v>172</v>
      </c>
      <c r="D70" s="388"/>
      <c r="E70" s="393"/>
      <c r="F70" s="168">
        <v>500</v>
      </c>
      <c r="G70" s="178" t="s">
        <v>179</v>
      </c>
    </row>
    <row r="71" spans="1:7" ht="22.5" x14ac:dyDescent="0.25">
      <c r="A71" s="411"/>
      <c r="B71" s="459"/>
      <c r="C71" s="171" t="s">
        <v>174</v>
      </c>
      <c r="D71" s="388"/>
      <c r="E71" s="393"/>
      <c r="F71" s="168">
        <v>2400</v>
      </c>
      <c r="G71" s="178" t="s">
        <v>177</v>
      </c>
    </row>
    <row r="72" spans="1:7" ht="39" x14ac:dyDescent="0.25">
      <c r="A72" s="411"/>
      <c r="B72" s="459"/>
      <c r="C72" s="171" t="s">
        <v>175</v>
      </c>
      <c r="D72" s="388"/>
      <c r="E72" s="393"/>
      <c r="F72" s="168">
        <v>85000</v>
      </c>
      <c r="G72" s="178" t="s">
        <v>178</v>
      </c>
    </row>
    <row r="73" spans="1:7" ht="23.25" thickBot="1" x14ac:dyDescent="0.3">
      <c r="A73" s="411"/>
      <c r="B73" s="460"/>
      <c r="C73" s="179" t="s">
        <v>176</v>
      </c>
      <c r="D73" s="392"/>
      <c r="E73" s="394"/>
      <c r="F73" s="180">
        <v>65000</v>
      </c>
      <c r="G73" s="181" t="s">
        <v>182</v>
      </c>
    </row>
    <row r="74" spans="1:7" ht="15.75" thickBot="1" x14ac:dyDescent="0.3">
      <c r="A74" s="463"/>
      <c r="B74" s="235"/>
      <c r="C74" s="238" t="s">
        <v>286</v>
      </c>
      <c r="D74" s="266">
        <f>SUM(D30:D73)</f>
        <v>319572</v>
      </c>
      <c r="E74" s="284"/>
      <c r="F74" s="236"/>
      <c r="G74" s="237"/>
    </row>
    <row r="75" spans="1:7" ht="18.600000000000001" customHeight="1" thickBot="1" x14ac:dyDescent="0.3">
      <c r="A75" s="128" t="s">
        <v>122</v>
      </c>
      <c r="B75" s="129"/>
      <c r="C75" s="129"/>
      <c r="D75" s="267"/>
      <c r="E75" s="285"/>
      <c r="F75" s="129"/>
      <c r="G75" s="130"/>
    </row>
    <row r="76" spans="1:7" x14ac:dyDescent="0.25">
      <c r="A76" s="380" t="s">
        <v>22</v>
      </c>
      <c r="B76" s="431" t="s">
        <v>38</v>
      </c>
      <c r="C76" s="182" t="s">
        <v>183</v>
      </c>
      <c r="D76" s="369">
        <f>E76</f>
        <v>0</v>
      </c>
      <c r="E76" s="372">
        <f>SUM(F76:F78)</f>
        <v>0</v>
      </c>
      <c r="F76" s="183">
        <v>0</v>
      </c>
      <c r="G76" s="184"/>
    </row>
    <row r="77" spans="1:7" ht="18.600000000000001" customHeight="1" x14ac:dyDescent="0.25">
      <c r="A77" s="381"/>
      <c r="B77" s="432"/>
      <c r="C77" s="185" t="s">
        <v>184</v>
      </c>
      <c r="D77" s="370"/>
      <c r="E77" s="373"/>
      <c r="F77" s="186">
        <v>0</v>
      </c>
      <c r="G77" s="187"/>
    </row>
    <row r="78" spans="1:7" ht="18.600000000000001" customHeight="1" thickBot="1" x14ac:dyDescent="0.3">
      <c r="A78" s="381"/>
      <c r="B78" s="432"/>
      <c r="C78" s="185" t="s">
        <v>185</v>
      </c>
      <c r="D78" s="371"/>
      <c r="E78" s="374"/>
      <c r="F78" s="186">
        <v>0</v>
      </c>
      <c r="G78" s="187"/>
    </row>
    <row r="79" spans="1:7" ht="18.600000000000001" customHeight="1" x14ac:dyDescent="0.25">
      <c r="A79" s="381"/>
      <c r="B79" s="432"/>
      <c r="C79" s="434" t="s">
        <v>186</v>
      </c>
      <c r="D79" s="369">
        <f>E79</f>
        <v>5550</v>
      </c>
      <c r="E79" s="372">
        <f>SUM(F79:F81)</f>
        <v>5550</v>
      </c>
      <c r="F79" s="186">
        <v>4200</v>
      </c>
      <c r="G79" s="188" t="s">
        <v>241</v>
      </c>
    </row>
    <row r="80" spans="1:7" ht="18.600000000000001" customHeight="1" x14ac:dyDescent="0.25">
      <c r="A80" s="381"/>
      <c r="B80" s="432"/>
      <c r="C80" s="435"/>
      <c r="D80" s="370"/>
      <c r="E80" s="373"/>
      <c r="F80" s="186">
        <v>750</v>
      </c>
      <c r="G80" s="188" t="s">
        <v>242</v>
      </c>
    </row>
    <row r="81" spans="1:7" ht="18.600000000000001" customHeight="1" thickBot="1" x14ac:dyDescent="0.3">
      <c r="A81" s="381"/>
      <c r="B81" s="432"/>
      <c r="C81" s="436"/>
      <c r="D81" s="371"/>
      <c r="E81" s="374"/>
      <c r="F81" s="186">
        <v>600</v>
      </c>
      <c r="G81" s="188" t="s">
        <v>243</v>
      </c>
    </row>
    <row r="82" spans="1:7" ht="18.600000000000001" customHeight="1" x14ac:dyDescent="0.25">
      <c r="A82" s="381"/>
      <c r="B82" s="432"/>
      <c r="C82" s="185" t="s">
        <v>187</v>
      </c>
      <c r="D82" s="369">
        <f>E82</f>
        <v>0</v>
      </c>
      <c r="E82" s="372">
        <f>SUM(F82:F84)</f>
        <v>0</v>
      </c>
      <c r="F82" s="186">
        <v>0</v>
      </c>
      <c r="G82" s="187"/>
    </row>
    <row r="83" spans="1:7" ht="22.5" x14ac:dyDescent="0.25">
      <c r="A83" s="381"/>
      <c r="B83" s="432"/>
      <c r="C83" s="185" t="s">
        <v>188</v>
      </c>
      <c r="D83" s="370"/>
      <c r="E83" s="373"/>
      <c r="F83" s="186">
        <v>0</v>
      </c>
      <c r="G83" s="187"/>
    </row>
    <row r="84" spans="1:7" ht="18.600000000000001" customHeight="1" thickBot="1" x14ac:dyDescent="0.3">
      <c r="A84" s="381"/>
      <c r="B84" s="433"/>
      <c r="C84" s="189" t="s">
        <v>189</v>
      </c>
      <c r="D84" s="371"/>
      <c r="E84" s="374"/>
      <c r="F84" s="190">
        <v>0</v>
      </c>
      <c r="G84" s="191"/>
    </row>
    <row r="85" spans="1:7" ht="18.600000000000001" customHeight="1" thickBot="1" x14ac:dyDescent="0.3">
      <c r="A85" s="382"/>
      <c r="B85" s="235"/>
      <c r="C85" s="238" t="s">
        <v>287</v>
      </c>
      <c r="D85" s="266">
        <f>SUM(D76:D84)</f>
        <v>5550</v>
      </c>
      <c r="E85" s="284"/>
      <c r="F85" s="236"/>
      <c r="G85" s="237"/>
    </row>
    <row r="86" spans="1:7" ht="15.75" thickBot="1" x14ac:dyDescent="0.3">
      <c r="A86" s="128" t="s">
        <v>123</v>
      </c>
      <c r="B86" s="129"/>
      <c r="C86" s="129"/>
      <c r="D86" s="267"/>
      <c r="E86" s="285"/>
      <c r="F86" s="129"/>
      <c r="G86" s="130"/>
    </row>
    <row r="87" spans="1:7" ht="22.5" x14ac:dyDescent="0.25">
      <c r="A87" s="451" t="s">
        <v>24</v>
      </c>
      <c r="B87" s="453" t="s">
        <v>62</v>
      </c>
      <c r="C87" s="113" t="s">
        <v>196</v>
      </c>
      <c r="D87" s="268">
        <f t="shared" ref="D87:E91" si="3">E87</f>
        <v>0</v>
      </c>
      <c r="E87" s="268">
        <f t="shared" si="3"/>
        <v>0</v>
      </c>
      <c r="F87" s="132">
        <v>0</v>
      </c>
      <c r="G87" s="131"/>
    </row>
    <row r="88" spans="1:7" x14ac:dyDescent="0.25">
      <c r="A88" s="452"/>
      <c r="B88" s="454"/>
      <c r="C88" s="116" t="s">
        <v>197</v>
      </c>
      <c r="D88" s="269">
        <f t="shared" si="3"/>
        <v>1000</v>
      </c>
      <c r="E88" s="269">
        <f t="shared" si="3"/>
        <v>1000</v>
      </c>
      <c r="F88" s="132">
        <v>1000</v>
      </c>
      <c r="G88" s="131" t="s">
        <v>245</v>
      </c>
    </row>
    <row r="89" spans="1:7" ht="33.75" x14ac:dyDescent="0.25">
      <c r="A89" s="452"/>
      <c r="B89" s="454"/>
      <c r="C89" s="114" t="s">
        <v>244</v>
      </c>
      <c r="D89" s="269">
        <f t="shared" si="3"/>
        <v>1000</v>
      </c>
      <c r="E89" s="269">
        <f t="shared" si="3"/>
        <v>1000</v>
      </c>
      <c r="F89" s="132">
        <v>1000</v>
      </c>
      <c r="G89" s="131" t="s">
        <v>246</v>
      </c>
    </row>
    <row r="90" spans="1:7" x14ac:dyDescent="0.25">
      <c r="A90" s="452"/>
      <c r="B90" s="454"/>
      <c r="C90" s="116" t="s">
        <v>198</v>
      </c>
      <c r="D90" s="268">
        <f t="shared" si="3"/>
        <v>0</v>
      </c>
      <c r="E90" s="268">
        <f t="shared" si="3"/>
        <v>0</v>
      </c>
      <c r="F90" s="132">
        <v>0</v>
      </c>
      <c r="G90" s="131"/>
    </row>
    <row r="91" spans="1:7" ht="23.25" thickBot="1" x14ac:dyDescent="0.3">
      <c r="A91" s="452"/>
      <c r="B91" s="454"/>
      <c r="C91" s="116" t="s">
        <v>257</v>
      </c>
      <c r="D91" s="268">
        <f t="shared" si="3"/>
        <v>5000</v>
      </c>
      <c r="E91" s="268">
        <f t="shared" si="3"/>
        <v>5000</v>
      </c>
      <c r="F91" s="132">
        <v>5000</v>
      </c>
      <c r="G91" s="146" t="s">
        <v>247</v>
      </c>
    </row>
    <row r="92" spans="1:7" x14ac:dyDescent="0.25">
      <c r="A92" s="452"/>
      <c r="B92" s="454"/>
      <c r="C92" s="486" t="s">
        <v>199</v>
      </c>
      <c r="D92" s="477">
        <f>E92</f>
        <v>5150</v>
      </c>
      <c r="E92" s="480">
        <f>SUM(F92:F94)</f>
        <v>5150</v>
      </c>
      <c r="F92" s="107">
        <v>4200</v>
      </c>
      <c r="G92" s="131" t="s">
        <v>241</v>
      </c>
    </row>
    <row r="93" spans="1:7" x14ac:dyDescent="0.25">
      <c r="A93" s="452"/>
      <c r="B93" s="454"/>
      <c r="C93" s="487"/>
      <c r="D93" s="478"/>
      <c r="E93" s="481"/>
      <c r="F93" s="107">
        <v>750</v>
      </c>
      <c r="G93" s="131" t="s">
        <v>242</v>
      </c>
    </row>
    <row r="94" spans="1:7" ht="22.5" x14ac:dyDescent="0.25">
      <c r="A94" s="452"/>
      <c r="B94" s="454"/>
      <c r="C94" s="488"/>
      <c r="D94" s="479"/>
      <c r="E94" s="482"/>
      <c r="F94" s="107">
        <f>20*1*10</f>
        <v>200</v>
      </c>
      <c r="G94" s="131" t="s">
        <v>261</v>
      </c>
    </row>
    <row r="95" spans="1:7" ht="22.5" x14ac:dyDescent="0.25">
      <c r="A95" s="452"/>
      <c r="B95" s="454"/>
      <c r="C95" s="116" t="s">
        <v>200</v>
      </c>
      <c r="D95" s="268">
        <f t="shared" ref="D95:E97" si="4">E95</f>
        <v>0</v>
      </c>
      <c r="E95" s="268">
        <f t="shared" si="4"/>
        <v>0</v>
      </c>
      <c r="F95" s="132">
        <v>0</v>
      </c>
      <c r="G95" s="131"/>
    </row>
    <row r="96" spans="1:7" ht="22.5" x14ac:dyDescent="0.25">
      <c r="A96" s="452"/>
      <c r="B96" s="454"/>
      <c r="C96" s="116" t="s">
        <v>201</v>
      </c>
      <c r="D96" s="268">
        <f t="shared" si="4"/>
        <v>0</v>
      </c>
      <c r="E96" s="268">
        <f t="shared" si="4"/>
        <v>0</v>
      </c>
      <c r="F96" s="132">
        <v>0</v>
      </c>
      <c r="G96" s="131"/>
    </row>
    <row r="97" spans="1:7" ht="45.75" thickBot="1" x14ac:dyDescent="0.3">
      <c r="A97" s="133" t="s">
        <v>53</v>
      </c>
      <c r="B97" s="134" t="s">
        <v>194</v>
      </c>
      <c r="C97" s="147" t="s">
        <v>248</v>
      </c>
      <c r="D97" s="270">
        <f t="shared" si="4"/>
        <v>0</v>
      </c>
      <c r="E97" s="289">
        <f t="shared" si="4"/>
        <v>0</v>
      </c>
      <c r="F97" s="148"/>
      <c r="G97" s="149"/>
    </row>
    <row r="98" spans="1:7" ht="15.75" thickBot="1" x14ac:dyDescent="0.3">
      <c r="A98" s="239"/>
      <c r="B98" s="235"/>
      <c r="C98" s="238" t="s">
        <v>288</v>
      </c>
      <c r="D98" s="266">
        <f>SUM(D87:D97)</f>
        <v>12150</v>
      </c>
      <c r="E98" s="284"/>
      <c r="F98" s="236"/>
      <c r="G98" s="237"/>
    </row>
    <row r="99" spans="1:7" ht="15.75" thickBot="1" x14ac:dyDescent="0.3">
      <c r="A99" s="128" t="s">
        <v>124</v>
      </c>
      <c r="B99" s="129"/>
      <c r="C99" s="129"/>
      <c r="D99" s="267"/>
      <c r="E99" s="285"/>
      <c r="F99" s="129"/>
      <c r="G99" s="130"/>
    </row>
    <row r="100" spans="1:7" ht="22.5" x14ac:dyDescent="0.25">
      <c r="A100" s="464" t="s">
        <v>25</v>
      </c>
      <c r="B100" s="461" t="s">
        <v>195</v>
      </c>
      <c r="C100" s="192" t="s">
        <v>202</v>
      </c>
      <c r="D100" s="271">
        <f>E100</f>
        <v>0</v>
      </c>
      <c r="E100" s="290">
        <f>F100</f>
        <v>0</v>
      </c>
      <c r="F100" s="193">
        <v>0</v>
      </c>
      <c r="G100" s="194"/>
    </row>
    <row r="101" spans="1:7" ht="33.75" x14ac:dyDescent="0.25">
      <c r="A101" s="411"/>
      <c r="B101" s="462"/>
      <c r="C101" s="174" t="s">
        <v>203</v>
      </c>
      <c r="D101" s="271">
        <f t="shared" ref="D101:D103" si="5">E101</f>
        <v>0</v>
      </c>
      <c r="E101" s="290">
        <f t="shared" ref="E101:E103" si="6">F101</f>
        <v>0</v>
      </c>
      <c r="F101" s="193">
        <v>0</v>
      </c>
      <c r="G101" s="195"/>
    </row>
    <row r="102" spans="1:7" ht="22.5" x14ac:dyDescent="0.25">
      <c r="A102" s="411"/>
      <c r="B102" s="462"/>
      <c r="C102" s="174" t="s">
        <v>204</v>
      </c>
      <c r="D102" s="271">
        <f t="shared" si="5"/>
        <v>0</v>
      </c>
      <c r="E102" s="290">
        <f t="shared" si="6"/>
        <v>0</v>
      </c>
      <c r="F102" s="193">
        <v>0</v>
      </c>
      <c r="G102" s="195"/>
    </row>
    <row r="103" spans="1:7" ht="15.75" thickBot="1" x14ac:dyDescent="0.3">
      <c r="A103" s="411"/>
      <c r="B103" s="462"/>
      <c r="C103" s="196" t="s">
        <v>205</v>
      </c>
      <c r="D103" s="271">
        <f t="shared" si="5"/>
        <v>0</v>
      </c>
      <c r="E103" s="290">
        <f t="shared" si="6"/>
        <v>0</v>
      </c>
      <c r="F103" s="193">
        <v>0</v>
      </c>
      <c r="G103" s="195"/>
    </row>
    <row r="104" spans="1:7" ht="15.75" thickBot="1" x14ac:dyDescent="0.3">
      <c r="A104" s="463"/>
      <c r="B104" s="235"/>
      <c r="C104" s="238" t="s">
        <v>289</v>
      </c>
      <c r="D104" s="266">
        <f>SUM(D100:D103)</f>
        <v>0</v>
      </c>
      <c r="E104" s="284"/>
      <c r="F104" s="236"/>
      <c r="G104" s="237"/>
    </row>
    <row r="105" spans="1:7" ht="15.75" thickBot="1" x14ac:dyDescent="0.3">
      <c r="A105" s="128" t="s">
        <v>250</v>
      </c>
      <c r="B105" s="129"/>
      <c r="C105" s="129"/>
      <c r="D105" s="267"/>
      <c r="E105" s="285"/>
      <c r="F105" s="129"/>
      <c r="G105" s="130"/>
    </row>
    <row r="106" spans="1:7" s="219" customFormat="1" ht="45.75" thickBot="1" x14ac:dyDescent="0.3">
      <c r="A106" s="216" t="s">
        <v>110</v>
      </c>
      <c r="B106" s="217" t="s">
        <v>249</v>
      </c>
      <c r="C106" s="218" t="s">
        <v>297</v>
      </c>
      <c r="D106" s="269">
        <v>98078</v>
      </c>
      <c r="E106" s="489" t="s">
        <v>325</v>
      </c>
      <c r="F106" s="490"/>
      <c r="G106" s="491"/>
    </row>
    <row r="107" spans="1:7" s="219" customFormat="1" ht="15.75" thickBot="1" x14ac:dyDescent="0.3">
      <c r="A107" s="240"/>
      <c r="B107" s="235"/>
      <c r="C107" s="238" t="s">
        <v>290</v>
      </c>
      <c r="D107" s="266">
        <f>SUM(D106)</f>
        <v>98078</v>
      </c>
      <c r="E107" s="284"/>
      <c r="F107" s="236"/>
      <c r="G107" s="237"/>
    </row>
    <row r="108" spans="1:7" ht="15.75" thickBot="1" x14ac:dyDescent="0.3">
      <c r="A108" s="128" t="s">
        <v>190</v>
      </c>
      <c r="B108" s="129"/>
      <c r="C108" s="129"/>
      <c r="D108" s="267"/>
      <c r="E108" s="285"/>
      <c r="F108" s="129"/>
      <c r="G108" s="130"/>
    </row>
    <row r="109" spans="1:7" ht="33.75" x14ac:dyDescent="0.25">
      <c r="A109" s="384" t="s">
        <v>28</v>
      </c>
      <c r="B109" s="385" t="s">
        <v>207</v>
      </c>
      <c r="C109" s="485" t="s">
        <v>208</v>
      </c>
      <c r="D109" s="387">
        <f>E109</f>
        <v>17682</v>
      </c>
      <c r="E109" s="483">
        <f>SUM(F109:F114)</f>
        <v>17682</v>
      </c>
      <c r="F109" s="201">
        <f>3850+550</f>
        <v>4400</v>
      </c>
      <c r="G109" s="198" t="s">
        <v>252</v>
      </c>
    </row>
    <row r="110" spans="1:7" x14ac:dyDescent="0.25">
      <c r="A110" s="384"/>
      <c r="B110" s="385"/>
      <c r="C110" s="485"/>
      <c r="D110" s="387"/>
      <c r="E110" s="484"/>
      <c r="F110" s="201">
        <f>4448+616</f>
        <v>5064</v>
      </c>
      <c r="G110" s="198" t="s">
        <v>251</v>
      </c>
    </row>
    <row r="111" spans="1:7" ht="22.5" x14ac:dyDescent="0.25">
      <c r="A111" s="384"/>
      <c r="B111" s="385"/>
      <c r="C111" s="485"/>
      <c r="D111" s="387"/>
      <c r="E111" s="484"/>
      <c r="F111" s="201">
        <v>3420</v>
      </c>
      <c r="G111" s="198" t="s">
        <v>134</v>
      </c>
    </row>
    <row r="112" spans="1:7" x14ac:dyDescent="0.25">
      <c r="A112" s="384"/>
      <c r="B112" s="385"/>
      <c r="C112" s="485"/>
      <c r="D112" s="387"/>
      <c r="E112" s="484"/>
      <c r="F112" s="201">
        <v>1500</v>
      </c>
      <c r="G112" s="198" t="s">
        <v>135</v>
      </c>
    </row>
    <row r="113" spans="1:7" x14ac:dyDescent="0.25">
      <c r="A113" s="384"/>
      <c r="B113" s="385"/>
      <c r="C113" s="485"/>
      <c r="D113" s="387"/>
      <c r="E113" s="484"/>
      <c r="F113" s="201">
        <f>1539-391</f>
        <v>1148</v>
      </c>
      <c r="G113" s="198" t="s">
        <v>136</v>
      </c>
    </row>
    <row r="114" spans="1:7" ht="27.75" x14ac:dyDescent="0.25">
      <c r="A114" s="384"/>
      <c r="B114" s="385"/>
      <c r="C114" s="485"/>
      <c r="D114" s="387"/>
      <c r="E114" s="484"/>
      <c r="F114" s="201">
        <v>2150</v>
      </c>
      <c r="G114" s="199" t="s">
        <v>159</v>
      </c>
    </row>
    <row r="115" spans="1:7" ht="24" customHeight="1" x14ac:dyDescent="0.25">
      <c r="A115" s="384" t="s">
        <v>31</v>
      </c>
      <c r="B115" s="385" t="s">
        <v>66</v>
      </c>
      <c r="C115" s="200" t="s">
        <v>215</v>
      </c>
      <c r="D115" s="387">
        <f>E115</f>
        <v>0</v>
      </c>
      <c r="E115" s="386">
        <f>SUM(F115:F116)</f>
        <v>0</v>
      </c>
      <c r="F115" s="201">
        <v>0</v>
      </c>
      <c r="G115" s="199"/>
    </row>
    <row r="116" spans="1:7" ht="34.5" thickBot="1" x14ac:dyDescent="0.3">
      <c r="A116" s="384"/>
      <c r="B116" s="385"/>
      <c r="C116" s="200" t="s">
        <v>209</v>
      </c>
      <c r="D116" s="387"/>
      <c r="E116" s="386"/>
      <c r="F116" s="201">
        <v>0</v>
      </c>
      <c r="G116" s="199"/>
    </row>
    <row r="117" spans="1:7" ht="15.75" thickBot="1" x14ac:dyDescent="0.3">
      <c r="A117" s="241"/>
      <c r="B117" s="235"/>
      <c r="C117" s="238" t="s">
        <v>291</v>
      </c>
      <c r="D117" s="266">
        <f>SUM(D109:D116)</f>
        <v>17682</v>
      </c>
      <c r="E117" s="284"/>
      <c r="F117" s="236"/>
      <c r="G117" s="237"/>
    </row>
    <row r="118" spans="1:7" ht="15.75" thickBot="1" x14ac:dyDescent="0.3">
      <c r="A118" s="150" t="s">
        <v>125</v>
      </c>
      <c r="B118" s="151"/>
      <c r="C118" s="151"/>
      <c r="D118" s="272"/>
      <c r="E118" s="291"/>
      <c r="F118" s="151"/>
      <c r="G118" s="152"/>
    </row>
    <row r="119" spans="1:7" ht="33.75" x14ac:dyDescent="0.25">
      <c r="A119" s="465" t="s">
        <v>32</v>
      </c>
      <c r="B119" s="456" t="s">
        <v>68</v>
      </c>
      <c r="C119" s="202" t="s">
        <v>210</v>
      </c>
      <c r="D119" s="273">
        <f>E119</f>
        <v>0</v>
      </c>
      <c r="E119" s="273">
        <f>SUM(F7)</f>
        <v>0</v>
      </c>
      <c r="F119" s="203">
        <v>0</v>
      </c>
      <c r="G119" s="204"/>
    </row>
    <row r="120" spans="1:7" ht="33.75" x14ac:dyDescent="0.25">
      <c r="A120" s="466"/>
      <c r="B120" s="457"/>
      <c r="C120" s="205" t="s">
        <v>211</v>
      </c>
      <c r="D120" s="274">
        <f>E120</f>
        <v>0</v>
      </c>
      <c r="E120" s="274">
        <f>SUM(F8)</f>
        <v>0</v>
      </c>
      <c r="F120" s="197">
        <v>0</v>
      </c>
      <c r="G120" s="206"/>
    </row>
    <row r="121" spans="1:7" ht="33.75" x14ac:dyDescent="0.25">
      <c r="A121" s="466"/>
      <c r="B121" s="457"/>
      <c r="C121" s="205" t="s">
        <v>212</v>
      </c>
      <c r="D121" s="274">
        <f>E121</f>
        <v>0</v>
      </c>
      <c r="E121" s="274">
        <f>SUM(F9)</f>
        <v>0</v>
      </c>
      <c r="F121" s="197">
        <v>0</v>
      </c>
      <c r="G121" s="206"/>
    </row>
    <row r="122" spans="1:7" ht="34.5" thickBot="1" x14ac:dyDescent="0.3">
      <c r="A122" s="466"/>
      <c r="B122" s="458"/>
      <c r="C122" s="207" t="s">
        <v>213</v>
      </c>
      <c r="D122" s="275">
        <f>E122</f>
        <v>0</v>
      </c>
      <c r="E122" s="275">
        <f>SUM(F10)</f>
        <v>0</v>
      </c>
      <c r="F122" s="208">
        <v>0</v>
      </c>
      <c r="G122" s="209"/>
    </row>
    <row r="123" spans="1:7" ht="15.75" thickBot="1" x14ac:dyDescent="0.3">
      <c r="A123" s="467"/>
      <c r="B123" s="235"/>
      <c r="C123" s="238" t="s">
        <v>292</v>
      </c>
      <c r="D123" s="266">
        <f>SUM(D119:D122)</f>
        <v>0</v>
      </c>
      <c r="E123" s="284"/>
      <c r="F123" s="236"/>
      <c r="G123" s="237"/>
    </row>
    <row r="124" spans="1:7" ht="15.75" thickBot="1" x14ac:dyDescent="0.3">
      <c r="A124" s="153" t="s">
        <v>126</v>
      </c>
      <c r="B124" s="154"/>
      <c r="C124" s="154"/>
      <c r="D124" s="276"/>
      <c r="E124" s="292"/>
      <c r="F124" s="154"/>
      <c r="G124" s="155"/>
    </row>
    <row r="125" spans="1:7" ht="23.25" x14ac:dyDescent="0.25">
      <c r="A125" s="468" t="s">
        <v>33</v>
      </c>
      <c r="B125" s="375" t="s">
        <v>75</v>
      </c>
      <c r="C125" s="378" t="s">
        <v>216</v>
      </c>
      <c r="D125" s="360">
        <f>E125</f>
        <v>14000</v>
      </c>
      <c r="E125" s="398">
        <f>SUM(F125:F129)</f>
        <v>14000</v>
      </c>
      <c r="F125" s="220">
        <v>0</v>
      </c>
      <c r="G125" s="221" t="s">
        <v>254</v>
      </c>
    </row>
    <row r="126" spans="1:7" ht="22.5" x14ac:dyDescent="0.25">
      <c r="A126" s="469"/>
      <c r="B126" s="376"/>
      <c r="C126" s="379"/>
      <c r="D126" s="361"/>
      <c r="E126" s="399"/>
      <c r="F126" s="220">
        <v>1000</v>
      </c>
      <c r="G126" s="222" t="s">
        <v>253</v>
      </c>
    </row>
    <row r="127" spans="1:7" ht="45.75" x14ac:dyDescent="0.25">
      <c r="A127" s="469"/>
      <c r="B127" s="376"/>
      <c r="C127" s="379"/>
      <c r="D127" s="361"/>
      <c r="E127" s="399"/>
      <c r="F127" s="220">
        <v>1000</v>
      </c>
      <c r="G127" s="221" t="s">
        <v>255</v>
      </c>
    </row>
    <row r="128" spans="1:7" x14ac:dyDescent="0.25">
      <c r="A128" s="469"/>
      <c r="B128" s="376"/>
      <c r="C128" s="379"/>
      <c r="D128" s="361"/>
      <c r="E128" s="399"/>
      <c r="F128" s="220">
        <v>0</v>
      </c>
      <c r="G128" s="221" t="s">
        <v>256</v>
      </c>
    </row>
    <row r="129" spans="1:7" ht="23.25" x14ac:dyDescent="0.25">
      <c r="A129" s="469"/>
      <c r="B129" s="376"/>
      <c r="C129" s="379"/>
      <c r="D129" s="362"/>
      <c r="E129" s="400"/>
      <c r="F129" s="220">
        <v>12000</v>
      </c>
      <c r="G129" s="221" t="s">
        <v>258</v>
      </c>
    </row>
    <row r="130" spans="1:7" ht="33.75" x14ac:dyDescent="0.25">
      <c r="A130" s="469"/>
      <c r="B130" s="376"/>
      <c r="C130" s="295" t="s">
        <v>214</v>
      </c>
      <c r="D130" s="277">
        <f t="shared" ref="D130:D132" si="7">E130</f>
        <v>0</v>
      </c>
      <c r="E130" s="220">
        <f t="shared" ref="E130:E132" si="8">SUM(F130)</f>
        <v>0</v>
      </c>
      <c r="F130" s="220">
        <v>0</v>
      </c>
      <c r="G130" s="223"/>
    </row>
    <row r="131" spans="1:7" ht="22.5" x14ac:dyDescent="0.25">
      <c r="A131" s="469"/>
      <c r="B131" s="376"/>
      <c r="C131" s="295" t="s">
        <v>217</v>
      </c>
      <c r="D131" s="277">
        <f t="shared" si="7"/>
        <v>0</v>
      </c>
      <c r="E131" s="220">
        <f t="shared" si="8"/>
        <v>0</v>
      </c>
      <c r="F131" s="220">
        <v>0</v>
      </c>
      <c r="G131" s="223"/>
    </row>
    <row r="132" spans="1:7" ht="57" thickBot="1" x14ac:dyDescent="0.3">
      <c r="A132" s="469"/>
      <c r="B132" s="377"/>
      <c r="C132" s="295" t="s">
        <v>218</v>
      </c>
      <c r="D132" s="277">
        <f t="shared" si="7"/>
        <v>0</v>
      </c>
      <c r="E132" s="220">
        <f t="shared" si="8"/>
        <v>0</v>
      </c>
      <c r="F132" s="220">
        <v>0</v>
      </c>
      <c r="G132" s="223"/>
    </row>
    <row r="133" spans="1:7" ht="15.75" thickBot="1" x14ac:dyDescent="0.3">
      <c r="A133" s="470"/>
      <c r="B133" s="235"/>
      <c r="C133" s="238" t="s">
        <v>293</v>
      </c>
      <c r="D133" s="266">
        <f>SUM(D125:D132)</f>
        <v>14000</v>
      </c>
      <c r="E133" s="284"/>
      <c r="F133" s="236"/>
      <c r="G133" s="237"/>
    </row>
    <row r="134" spans="1:7" ht="15.75" thickBot="1" x14ac:dyDescent="0.3">
      <c r="A134" s="128" t="s">
        <v>127</v>
      </c>
      <c r="B134" s="129"/>
      <c r="C134" s="129"/>
      <c r="D134" s="267"/>
      <c r="E134" s="285"/>
      <c r="F134" s="129"/>
      <c r="G134" s="130"/>
    </row>
    <row r="135" spans="1:7" x14ac:dyDescent="0.25">
      <c r="A135" s="380" t="s">
        <v>34</v>
      </c>
      <c r="B135" s="363" t="s">
        <v>87</v>
      </c>
      <c r="C135" s="366" t="s">
        <v>219</v>
      </c>
      <c r="D135" s="369">
        <f>E135</f>
        <v>5150</v>
      </c>
      <c r="E135" s="372">
        <f>SUM(F135:F137)</f>
        <v>5150</v>
      </c>
      <c r="F135" s="186">
        <v>4200</v>
      </c>
      <c r="G135" s="188" t="s">
        <v>241</v>
      </c>
    </row>
    <row r="136" spans="1:7" x14ac:dyDescent="0.25">
      <c r="A136" s="381"/>
      <c r="B136" s="364"/>
      <c r="C136" s="367"/>
      <c r="D136" s="370"/>
      <c r="E136" s="373"/>
      <c r="F136" s="186">
        <v>750</v>
      </c>
      <c r="G136" s="188" t="s">
        <v>242</v>
      </c>
    </row>
    <row r="137" spans="1:7" ht="23.25" thickBot="1" x14ac:dyDescent="0.3">
      <c r="A137" s="381"/>
      <c r="B137" s="365"/>
      <c r="C137" s="368"/>
      <c r="D137" s="371"/>
      <c r="E137" s="374"/>
      <c r="F137" s="186">
        <f>20*10*1</f>
        <v>200</v>
      </c>
      <c r="G137" s="188" t="s">
        <v>262</v>
      </c>
    </row>
    <row r="138" spans="1:7" ht="15.75" thickBot="1" x14ac:dyDescent="0.3">
      <c r="A138" s="382"/>
      <c r="B138" s="235"/>
      <c r="C138" s="238" t="s">
        <v>295</v>
      </c>
      <c r="D138" s="266">
        <f>SUM(D135)</f>
        <v>5150</v>
      </c>
      <c r="E138" s="284"/>
      <c r="F138" s="236"/>
      <c r="G138" s="237"/>
    </row>
    <row r="139" spans="1:7" ht="15.75" thickBot="1" x14ac:dyDescent="0.3">
      <c r="A139" s="128" t="s">
        <v>128</v>
      </c>
      <c r="B139" s="129"/>
      <c r="C139" s="129"/>
      <c r="D139" s="267"/>
      <c r="E139" s="285"/>
      <c r="F139" s="129"/>
      <c r="G139" s="224"/>
    </row>
    <row r="140" spans="1:7" ht="75" x14ac:dyDescent="0.25">
      <c r="A140" s="136" t="s">
        <v>35</v>
      </c>
      <c r="B140" s="137" t="s">
        <v>45</v>
      </c>
      <c r="C140" s="210" t="s">
        <v>222</v>
      </c>
      <c r="D140" s="278">
        <f>E140</f>
        <v>0</v>
      </c>
      <c r="E140" s="228">
        <f>SUM(F140)</f>
        <v>0</v>
      </c>
      <c r="F140" s="228">
        <v>0</v>
      </c>
      <c r="G140" s="225"/>
    </row>
    <row r="141" spans="1:7" x14ac:dyDescent="0.25">
      <c r="A141" s="445" t="s">
        <v>55</v>
      </c>
      <c r="B141" s="448" t="s">
        <v>79</v>
      </c>
      <c r="C141" s="345" t="s">
        <v>220</v>
      </c>
      <c r="D141" s="357">
        <f t="shared" ref="D141:D148" si="9">E141</f>
        <v>6650</v>
      </c>
      <c r="E141" s="354">
        <f>SUM(F141:F144)</f>
        <v>6650</v>
      </c>
      <c r="F141" s="226">
        <f>4200*1</f>
        <v>4200</v>
      </c>
      <c r="G141" s="227" t="s">
        <v>264</v>
      </c>
    </row>
    <row r="142" spans="1:7" x14ac:dyDescent="0.25">
      <c r="A142" s="446"/>
      <c r="B142" s="449"/>
      <c r="C142" s="346"/>
      <c r="D142" s="358"/>
      <c r="E142" s="355"/>
      <c r="F142" s="226">
        <v>750</v>
      </c>
      <c r="G142" s="227" t="s">
        <v>242</v>
      </c>
    </row>
    <row r="143" spans="1:7" x14ac:dyDescent="0.25">
      <c r="A143" s="446"/>
      <c r="B143" s="449"/>
      <c r="C143" s="346"/>
      <c r="D143" s="358"/>
      <c r="E143" s="355"/>
      <c r="F143" s="226">
        <v>1500</v>
      </c>
      <c r="G143" s="227" t="s">
        <v>135</v>
      </c>
    </row>
    <row r="144" spans="1:7" ht="13.9" customHeight="1" thickBot="1" x14ac:dyDescent="0.3">
      <c r="A144" s="446"/>
      <c r="B144" s="449"/>
      <c r="C144" s="347"/>
      <c r="D144" s="359"/>
      <c r="E144" s="356"/>
      <c r="F144" s="226">
        <f>20*10*1</f>
        <v>200</v>
      </c>
      <c r="G144" s="227" t="s">
        <v>261</v>
      </c>
    </row>
    <row r="145" spans="1:7" x14ac:dyDescent="0.25">
      <c r="A145" s="446"/>
      <c r="B145" s="449"/>
      <c r="C145" s="345" t="s">
        <v>259</v>
      </c>
      <c r="D145" s="348">
        <f>E145</f>
        <v>13950</v>
      </c>
      <c r="E145" s="351">
        <f>SUM(F145:F147)</f>
        <v>13950</v>
      </c>
      <c r="F145" s="226">
        <f>4200*3</f>
        <v>12600</v>
      </c>
      <c r="G145" s="227" t="s">
        <v>260</v>
      </c>
    </row>
    <row r="146" spans="1:7" x14ac:dyDescent="0.25">
      <c r="A146" s="446"/>
      <c r="B146" s="449"/>
      <c r="C146" s="346"/>
      <c r="D146" s="349"/>
      <c r="E146" s="352"/>
      <c r="F146" s="226">
        <v>750</v>
      </c>
      <c r="G146" s="227" t="s">
        <v>242</v>
      </c>
    </row>
    <row r="147" spans="1:7" ht="16.899999999999999" customHeight="1" x14ac:dyDescent="0.25">
      <c r="A147" s="447"/>
      <c r="B147" s="450"/>
      <c r="C147" s="347"/>
      <c r="D147" s="350"/>
      <c r="E147" s="353"/>
      <c r="F147" s="226">
        <f>20*10*3</f>
        <v>600</v>
      </c>
      <c r="G147" s="227" t="s">
        <v>263</v>
      </c>
    </row>
    <row r="148" spans="1:7" ht="24" customHeight="1" thickBot="1" x14ac:dyDescent="0.3">
      <c r="A148" s="138" t="s">
        <v>73</v>
      </c>
      <c r="B148" s="99" t="s">
        <v>92</v>
      </c>
      <c r="C148" s="210" t="s">
        <v>221</v>
      </c>
      <c r="D148" s="278">
        <f t="shared" si="9"/>
        <v>0</v>
      </c>
      <c r="E148" s="228">
        <f t="shared" ref="E148" si="10">SUM(F148)</f>
        <v>0</v>
      </c>
      <c r="F148" s="228">
        <v>0</v>
      </c>
      <c r="G148" s="225"/>
    </row>
    <row r="149" spans="1:7" ht="15.75" thickBot="1" x14ac:dyDescent="0.3">
      <c r="A149" s="232"/>
      <c r="B149" s="235"/>
      <c r="C149" s="238" t="s">
        <v>294</v>
      </c>
      <c r="D149" s="266">
        <f>SUM(D140:D148)</f>
        <v>20600</v>
      </c>
      <c r="E149" s="284"/>
      <c r="F149" s="236"/>
      <c r="G149" s="237"/>
    </row>
    <row r="150" spans="1:7" ht="15.75" thickBot="1" x14ac:dyDescent="0.3">
      <c r="A150" s="128" t="s">
        <v>129</v>
      </c>
      <c r="B150" s="129"/>
      <c r="C150" s="129"/>
      <c r="D150" s="267"/>
      <c r="E150" s="285"/>
      <c r="F150" s="129"/>
      <c r="G150" s="224"/>
    </row>
    <row r="151" spans="1:7" ht="22.5" x14ac:dyDescent="0.25">
      <c r="A151" s="211"/>
      <c r="B151" s="230" t="s">
        <v>223</v>
      </c>
      <c r="C151" s="234" t="s">
        <v>265</v>
      </c>
      <c r="D151" s="260">
        <f>E151</f>
        <v>50400</v>
      </c>
      <c r="E151" s="229">
        <f>SUM(F151)</f>
        <v>50400</v>
      </c>
      <c r="F151" s="229">
        <f>7200*7</f>
        <v>50400</v>
      </c>
      <c r="G151" s="233" t="s">
        <v>267</v>
      </c>
    </row>
    <row r="152" spans="1:7" ht="22.5" x14ac:dyDescent="0.25">
      <c r="A152" s="211"/>
      <c r="B152" s="230" t="s">
        <v>224</v>
      </c>
      <c r="C152" s="234" t="s">
        <v>229</v>
      </c>
      <c r="D152" s="260">
        <f t="shared" ref="D152:D160" si="11">E152</f>
        <v>560000</v>
      </c>
      <c r="E152" s="229">
        <f t="shared" ref="E152:E160" si="12">SUM(F152)</f>
        <v>560000</v>
      </c>
      <c r="F152" s="229">
        <f>80000*7</f>
        <v>560000</v>
      </c>
      <c r="G152" s="233" t="s">
        <v>266</v>
      </c>
    </row>
    <row r="153" spans="1:7" x14ac:dyDescent="0.25">
      <c r="A153" s="211"/>
      <c r="B153" s="230" t="s">
        <v>225</v>
      </c>
      <c r="C153" s="234" t="s">
        <v>231</v>
      </c>
      <c r="D153" s="260">
        <f t="shared" si="11"/>
        <v>86660</v>
      </c>
      <c r="E153" s="229">
        <f t="shared" si="12"/>
        <v>86660</v>
      </c>
      <c r="F153" s="229">
        <f>12380*7</f>
        <v>86660</v>
      </c>
      <c r="G153" s="233" t="s">
        <v>273</v>
      </c>
    </row>
    <row r="154" spans="1:7" ht="45" x14ac:dyDescent="0.25">
      <c r="A154" s="211"/>
      <c r="B154" s="230" t="s">
        <v>226</v>
      </c>
      <c r="C154" s="234" t="s">
        <v>322</v>
      </c>
      <c r="D154" s="260">
        <f t="shared" si="11"/>
        <v>88915.75</v>
      </c>
      <c r="E154" s="229">
        <f t="shared" si="12"/>
        <v>88915.75</v>
      </c>
      <c r="F154" s="229">
        <f>12702.25*7</f>
        <v>88915.75</v>
      </c>
      <c r="G154" s="233"/>
    </row>
    <row r="155" spans="1:7" x14ac:dyDescent="0.25">
      <c r="A155" s="211"/>
      <c r="B155" s="230" t="s">
        <v>227</v>
      </c>
      <c r="C155" s="234" t="s">
        <v>230</v>
      </c>
      <c r="D155" s="260">
        <f t="shared" si="11"/>
        <v>10500</v>
      </c>
      <c r="E155" s="229">
        <f t="shared" si="12"/>
        <v>10500</v>
      </c>
      <c r="F155" s="229">
        <f>1500*7</f>
        <v>10500</v>
      </c>
      <c r="G155" s="233" t="s">
        <v>268</v>
      </c>
    </row>
    <row r="156" spans="1:7" x14ac:dyDescent="0.25">
      <c r="A156" s="211"/>
      <c r="B156" s="230" t="s">
        <v>228</v>
      </c>
      <c r="C156" s="234" t="s">
        <v>269</v>
      </c>
      <c r="D156" s="260">
        <f t="shared" si="11"/>
        <v>39666.69</v>
      </c>
      <c r="E156" s="229">
        <f t="shared" si="12"/>
        <v>39666.69</v>
      </c>
      <c r="F156" s="229">
        <f>5666.67*7</f>
        <v>39666.69</v>
      </c>
      <c r="G156" s="233" t="s">
        <v>270</v>
      </c>
    </row>
    <row r="157" spans="1:7" ht="22.5" x14ac:dyDescent="0.25">
      <c r="A157" s="211"/>
      <c r="B157" s="230" t="s">
        <v>233</v>
      </c>
      <c r="C157" s="234" t="s">
        <v>284</v>
      </c>
      <c r="D157" s="260">
        <f t="shared" si="11"/>
        <v>28070</v>
      </c>
      <c r="E157" s="229">
        <f t="shared" si="12"/>
        <v>28070</v>
      </c>
      <c r="F157" s="229">
        <f>4010*7</f>
        <v>28070</v>
      </c>
      <c r="G157" s="233" t="s">
        <v>271</v>
      </c>
    </row>
    <row r="158" spans="1:7" x14ac:dyDescent="0.25">
      <c r="A158" s="211"/>
      <c r="B158" s="230" t="s">
        <v>234</v>
      </c>
      <c r="C158" s="234" t="s">
        <v>232</v>
      </c>
      <c r="D158" s="260">
        <f t="shared" si="11"/>
        <v>26833.309999999998</v>
      </c>
      <c r="E158" s="229">
        <f>SUM(F158)</f>
        <v>26833.309999999998</v>
      </c>
      <c r="F158" s="229">
        <f>3833.33*7</f>
        <v>26833.309999999998</v>
      </c>
      <c r="G158" s="233" t="s">
        <v>272</v>
      </c>
    </row>
    <row r="159" spans="1:7" x14ac:dyDescent="0.25">
      <c r="A159" s="211"/>
      <c r="B159" s="230" t="s">
        <v>235</v>
      </c>
      <c r="C159" s="234" t="s">
        <v>279</v>
      </c>
      <c r="D159" s="260">
        <f t="shared" ref="D159" si="13">E159</f>
        <v>5823.8600000000006</v>
      </c>
      <c r="E159" s="229">
        <f t="shared" ref="E159" si="14">SUM(F159)</f>
        <v>5823.8600000000006</v>
      </c>
      <c r="F159" s="229">
        <f>831.98*7</f>
        <v>5823.8600000000006</v>
      </c>
      <c r="G159" s="233" t="s">
        <v>280</v>
      </c>
    </row>
    <row r="160" spans="1:7" ht="22.5" x14ac:dyDescent="0.25">
      <c r="A160" s="211"/>
      <c r="B160" s="230" t="s">
        <v>237</v>
      </c>
      <c r="C160" s="234" t="s">
        <v>274</v>
      </c>
      <c r="D160" s="260">
        <f t="shared" si="11"/>
        <v>4666.6899999999996</v>
      </c>
      <c r="E160" s="229">
        <f t="shared" si="12"/>
        <v>4666.6899999999996</v>
      </c>
      <c r="F160" s="229">
        <f>666.67*7</f>
        <v>4666.6899999999996</v>
      </c>
      <c r="G160" s="233" t="s">
        <v>275</v>
      </c>
    </row>
    <row r="161" spans="1:7" ht="22.5" x14ac:dyDescent="0.25">
      <c r="A161" s="211"/>
      <c r="B161" s="230" t="s">
        <v>238</v>
      </c>
      <c r="C161" s="234" t="s">
        <v>277</v>
      </c>
      <c r="D161" s="260">
        <f t="shared" ref="D161" si="15">E161</f>
        <v>1400</v>
      </c>
      <c r="E161" s="229">
        <f t="shared" ref="E161:E162" si="16">SUM(F161)</f>
        <v>1400</v>
      </c>
      <c r="F161" s="229">
        <f>200*7</f>
        <v>1400</v>
      </c>
      <c r="G161" s="233" t="s">
        <v>278</v>
      </c>
    </row>
    <row r="162" spans="1:7" ht="22.5" x14ac:dyDescent="0.25">
      <c r="A162" s="211"/>
      <c r="B162" s="230" t="s">
        <v>276</v>
      </c>
      <c r="C162" s="234" t="s">
        <v>282</v>
      </c>
      <c r="D162" s="260">
        <f t="shared" ref="D162" si="17">E162</f>
        <v>1948</v>
      </c>
      <c r="E162" s="229">
        <f t="shared" si="16"/>
        <v>1948</v>
      </c>
      <c r="F162" s="229">
        <v>1948</v>
      </c>
      <c r="G162" s="233" t="s">
        <v>300</v>
      </c>
    </row>
    <row r="163" spans="1:7" ht="22.5" x14ac:dyDescent="0.25">
      <c r="A163" s="211"/>
      <c r="B163" s="230" t="s">
        <v>281</v>
      </c>
      <c r="C163" s="234" t="s">
        <v>236</v>
      </c>
      <c r="D163" s="260">
        <v>3000</v>
      </c>
      <c r="E163" s="229">
        <f>SUM(F163)</f>
        <v>3000</v>
      </c>
      <c r="F163" s="229">
        <v>3000</v>
      </c>
      <c r="G163" s="233"/>
    </row>
    <row r="164" spans="1:7" ht="23.25" thickBot="1" x14ac:dyDescent="0.3">
      <c r="A164" s="242"/>
      <c r="B164" s="230" t="s">
        <v>320</v>
      </c>
      <c r="C164" s="234" t="s">
        <v>321</v>
      </c>
      <c r="D164" s="260">
        <v>10100</v>
      </c>
      <c r="E164" s="229">
        <v>10100</v>
      </c>
      <c r="F164" s="229">
        <v>10100</v>
      </c>
      <c r="G164" s="233"/>
    </row>
    <row r="165" spans="1:7" ht="15.75" thickBot="1" x14ac:dyDescent="0.3">
      <c r="A165" s="242"/>
      <c r="B165" s="235"/>
      <c r="C165" s="238" t="s">
        <v>296</v>
      </c>
      <c r="D165" s="266">
        <f>SUM(D151:D164)</f>
        <v>917984.29999999993</v>
      </c>
      <c r="E165" s="284"/>
      <c r="F165" s="236"/>
      <c r="G165" s="237"/>
    </row>
    <row r="166" spans="1:7" ht="15.75" thickBot="1" x14ac:dyDescent="0.3">
      <c r="A166" s="212"/>
      <c r="B166" s="213"/>
      <c r="C166" s="214" t="s">
        <v>81</v>
      </c>
      <c r="D166" s="279">
        <f>SUM(D20+D28+D74+D85+D98+D104+D107+D117+D123+D133+D138+D149+D165)</f>
        <v>1590265.2999999998</v>
      </c>
      <c r="E166" s="293"/>
      <c r="F166" s="213"/>
      <c r="G166" s="215"/>
    </row>
    <row r="167" spans="1:7" x14ac:dyDescent="0.25">
      <c r="D167" s="280"/>
      <c r="E167" s="294"/>
    </row>
  </sheetData>
  <mergeCells count="91">
    <mergeCell ref="C53:C55"/>
    <mergeCell ref="F50:G52"/>
    <mergeCell ref="D92:D94"/>
    <mergeCell ref="E92:E94"/>
    <mergeCell ref="B109:B114"/>
    <mergeCell ref="E109:E114"/>
    <mergeCell ref="C109:C114"/>
    <mergeCell ref="D109:D114"/>
    <mergeCell ref="C92:C94"/>
    <mergeCell ref="E106:G106"/>
    <mergeCell ref="C60:C65"/>
    <mergeCell ref="E60:E65"/>
    <mergeCell ref="D60:D65"/>
    <mergeCell ref="D50:D52"/>
    <mergeCell ref="E50:E52"/>
    <mergeCell ref="D53:D55"/>
    <mergeCell ref="E53:E55"/>
    <mergeCell ref="A141:A147"/>
    <mergeCell ref="B141:B147"/>
    <mergeCell ref="A87:A96"/>
    <mergeCell ref="B87:B96"/>
    <mergeCell ref="E24:E27"/>
    <mergeCell ref="B119:B122"/>
    <mergeCell ref="A109:A114"/>
    <mergeCell ref="B68:B73"/>
    <mergeCell ref="B100:B103"/>
    <mergeCell ref="A68:A74"/>
    <mergeCell ref="A76:A85"/>
    <mergeCell ref="A100:A104"/>
    <mergeCell ref="A119:A123"/>
    <mergeCell ref="A50:A66"/>
    <mergeCell ref="B50:B66"/>
    <mergeCell ref="A125:A133"/>
    <mergeCell ref="A10:B10"/>
    <mergeCell ref="B11:B19"/>
    <mergeCell ref="B24:B27"/>
    <mergeCell ref="D82:D84"/>
    <mergeCell ref="E82:E84"/>
    <mergeCell ref="B76:B84"/>
    <mergeCell ref="D76:D78"/>
    <mergeCell ref="E76:E78"/>
    <mergeCell ref="C79:C81"/>
    <mergeCell ref="E79:E81"/>
    <mergeCell ref="D79:D81"/>
    <mergeCell ref="D11:D19"/>
    <mergeCell ref="D22:D23"/>
    <mergeCell ref="E12:E17"/>
    <mergeCell ref="A22:A23"/>
    <mergeCell ref="B22:B23"/>
    <mergeCell ref="E43:E49"/>
    <mergeCell ref="A11:A20"/>
    <mergeCell ref="A30:A37"/>
    <mergeCell ref="B30:B37"/>
    <mergeCell ref="C31:C36"/>
    <mergeCell ref="A43:A49"/>
    <mergeCell ref="C12:C17"/>
    <mergeCell ref="D24:D27"/>
    <mergeCell ref="A24:A28"/>
    <mergeCell ref="B43:B49"/>
    <mergeCell ref="C43:C49"/>
    <mergeCell ref="B38:B42"/>
    <mergeCell ref="E22:E23"/>
    <mergeCell ref="A135:A138"/>
    <mergeCell ref="A6:G6"/>
    <mergeCell ref="A115:A116"/>
    <mergeCell ref="B115:B116"/>
    <mergeCell ref="E115:E116"/>
    <mergeCell ref="D115:D116"/>
    <mergeCell ref="E31:E36"/>
    <mergeCell ref="D30:D37"/>
    <mergeCell ref="A38:A42"/>
    <mergeCell ref="D38:D42"/>
    <mergeCell ref="C38:C41"/>
    <mergeCell ref="E38:E41"/>
    <mergeCell ref="D68:D73"/>
    <mergeCell ref="E68:E73"/>
    <mergeCell ref="D43:D49"/>
    <mergeCell ref="E125:E129"/>
    <mergeCell ref="D125:D129"/>
    <mergeCell ref="B135:B137"/>
    <mergeCell ref="C135:C137"/>
    <mergeCell ref="D135:D137"/>
    <mergeCell ref="E135:E137"/>
    <mergeCell ref="B125:B132"/>
    <mergeCell ref="C125:C129"/>
    <mergeCell ref="C145:C147"/>
    <mergeCell ref="D145:D147"/>
    <mergeCell ref="E145:E147"/>
    <mergeCell ref="C141:C144"/>
    <mergeCell ref="E141:E144"/>
    <mergeCell ref="D141:D144"/>
  </mergeCells>
  <hyperlinks>
    <hyperlink ref="F50:G52" r:id="rId1" display="Budget T_SL 2018 VF.xlsx"/>
    <hyperlink ref="E106:G106" r:id="rId2" display="FDR PR ITIE-RDC Révisée- 2017_2018.xls"/>
  </hyperlinks>
  <printOptions horizontalCentered="1"/>
  <pageMargins left="0.70866141732283472" right="0.70866141732283472" top="0.74803149606299213" bottom="0.74803149606299213" header="0.31496062992125984" footer="0.31496062992125984"/>
  <pageSetup paperSize="9" orientation="landscape" r:id="rId3"/>
  <ignoredErrors>
    <ignoredError sqref="E12 E24 E115 E125" formulaRange="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7" sqref="G17"/>
    </sheetView>
  </sheetViews>
  <sheetFormatPr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Projet PT_2017-18</vt:lpstr>
      <vt:lpstr>Projet PT_2017-18_Détaillé</vt:lpstr>
      <vt:lpstr>Feuil3</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Anna Herbert de la Portbarré</cp:lastModifiedBy>
  <cp:lastPrinted>2017-12-21T13:03:57Z</cp:lastPrinted>
  <dcterms:created xsi:type="dcterms:W3CDTF">2017-11-27T06:03:42Z</dcterms:created>
  <dcterms:modified xsi:type="dcterms:W3CDTF">2018-02-26T10:55:45Z</dcterms:modified>
</cp:coreProperties>
</file>